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1" sheetId="1" r:id="rId1"/>
    <sheet name="ПМ2" sheetId="2" r:id="rId2"/>
    <sheet name="учет" sheetId="3" r:id="rId3"/>
  </sheets>
  <externalReferences>
    <externalReference r:id="rId6"/>
    <externalReference r:id="rId7"/>
  </externalReferences>
  <definedNames>
    <definedName name="_xlfn.SUMIFS" hidden="1">#NAME?</definedName>
    <definedName name="_xlnm._FilterDatabase" localSheetId="2" hidden="1">'учет'!$A$2:$G$107</definedName>
    <definedName name="Z_B63CDAE4_E03A_48D2_90F1_9B19BAABDB4E_.wvu.Cols" localSheetId="1" hidden="1">'ПМ2'!$B:$B,'ПМ2'!$D:$D</definedName>
    <definedName name="Z_B63CDAE4_E03A_48D2_90F1_9B19BAABDB4E_.wvu.Rows" localSheetId="1" hidden="1">'ПМ2'!$82:$87</definedName>
    <definedName name="зарплата" localSheetId="1">#REF!</definedName>
    <definedName name="зарплата">#REF!</definedName>
    <definedName name="лимит_обучение">'[1]параметры'!$B$12</definedName>
    <definedName name="НДС" localSheetId="1">#REF!</definedName>
    <definedName name="НДС">#REF!</definedName>
    <definedName name="НДС_продукты" localSheetId="1">#REF!</definedName>
    <definedName name="НДС_продукты">#REF!</definedName>
    <definedName name="Представительская_карта">'[1]параметры'!$B$11</definedName>
    <definedName name="премии" localSheetId="1">#REF!</definedName>
    <definedName name="премии">#REF!</definedName>
    <definedName name="привелегия_менеджер">'[1]параметры'!$B$9</definedName>
    <definedName name="привелегия_ур">'[1]параметры'!$B$7</definedName>
    <definedName name="привелегия_шеф">'[1]параметры'!$B$8</definedName>
    <definedName name="расходники_зал">'[1]параметры'!$B$14</definedName>
    <definedName name="расходники_кухня">'[1]параметры'!$B$15</definedName>
    <definedName name="расходники_офис">'[1]параметры'!$B$16</definedName>
    <definedName name="расходники_спецодежда" localSheetId="1">#REF!</definedName>
    <definedName name="расходники_спецодежда">#REF!</definedName>
    <definedName name="расходники_хозы">'[1]параметры'!$B$17</definedName>
    <definedName name="Ставка_НДСа">'[2]параметры'!$B$2</definedName>
    <definedName name="Стаф_на_чел" localSheetId="1">#REF!</definedName>
    <definedName name="Стаф_на_чел">#REF!</definedName>
  </definedNames>
  <calcPr fullCalcOnLoad="1"/>
</workbook>
</file>

<file path=xl/sharedStrings.xml><?xml version="1.0" encoding="utf-8"?>
<sst xmlns="http://schemas.openxmlformats.org/spreadsheetml/2006/main" count="770" uniqueCount="261">
  <si>
    <t>Статья бюджета</t>
  </si>
  <si>
    <t>План</t>
  </si>
  <si>
    <t>Итого стоимость проекта</t>
  </si>
  <si>
    <t>Откл.                (план-факт)</t>
  </si>
  <si>
    <t>Основные средства</t>
  </si>
  <si>
    <t>Строительные и капитальные работы</t>
  </si>
  <si>
    <t>Вентиляция</t>
  </si>
  <si>
    <t>АПС</t>
  </si>
  <si>
    <t>Ресурсообеспечение</t>
  </si>
  <si>
    <t>Имущественный комплекс</t>
  </si>
  <si>
    <t>Строительство</t>
  </si>
  <si>
    <t>Лифт</t>
  </si>
  <si>
    <t>Лестница</t>
  </si>
  <si>
    <t>Окна</t>
  </si>
  <si>
    <t>Стекла</t>
  </si>
  <si>
    <t>Сантехника</t>
  </si>
  <si>
    <t>Отделочные материалы</t>
  </si>
  <si>
    <t>Проектирование и согласование</t>
  </si>
  <si>
    <t>Разработка проектной документации</t>
  </si>
  <si>
    <t>Согласования</t>
  </si>
  <si>
    <t>Согласование специальные (вход, летник и др.)</t>
  </si>
  <si>
    <t>Торговое оборудование</t>
  </si>
  <si>
    <t>Мебель для зала</t>
  </si>
  <si>
    <t>Бар</t>
  </si>
  <si>
    <t>Мебель для летника</t>
  </si>
  <si>
    <t>Декоративные элементы ресторана</t>
  </si>
  <si>
    <t>Дизайнерские услуги</t>
  </si>
  <si>
    <t>ИТ оборудование</t>
  </si>
  <si>
    <t>Производственное оборудование</t>
  </si>
  <si>
    <t>Производственное обрудование основное</t>
  </si>
  <si>
    <t>Оформление фасада (реклама, маркизы)</t>
  </si>
  <si>
    <t>Служебное оборудование</t>
  </si>
  <si>
    <t>Мебель для персонала</t>
  </si>
  <si>
    <t>Сейф и ключницы</t>
  </si>
  <si>
    <t>Кассовое оборудование</t>
  </si>
  <si>
    <t>Огнетушители, планы эвакуации</t>
  </si>
  <si>
    <t>Другое оборудование</t>
  </si>
  <si>
    <t>Нематериальные активы</t>
  </si>
  <si>
    <t>Затраты начального периода</t>
  </si>
  <si>
    <t>Аренда и содержание помещений</t>
  </si>
  <si>
    <t>Риэлторские</t>
  </si>
  <si>
    <t>Арендная плата</t>
  </si>
  <si>
    <t>Коммунальные платежи</t>
  </si>
  <si>
    <t>Аренда будущих периодов (депозит)</t>
  </si>
  <si>
    <t>Безопасность</t>
  </si>
  <si>
    <t>Установка кнопки тревожной сигнализации</t>
  </si>
  <si>
    <t>Охрана физическая</t>
  </si>
  <si>
    <t>Подбор и обучение персонала</t>
  </si>
  <si>
    <t>Зарплата сотрудников на время стажировки</t>
  </si>
  <si>
    <t>Подбор и обучение сотрудников</t>
  </si>
  <si>
    <t>Премия за открытие</t>
  </si>
  <si>
    <t>Аренда жилья</t>
  </si>
  <si>
    <t>Командировки</t>
  </si>
  <si>
    <t>ТМЦ</t>
  </si>
  <si>
    <t>Посуда и приборы</t>
  </si>
  <si>
    <t>ТМЦ для летника</t>
  </si>
  <si>
    <t>ТМЦ - маркетинг</t>
  </si>
  <si>
    <t>Прочие ТМЦ</t>
  </si>
  <si>
    <t>Спецодежда</t>
  </si>
  <si>
    <t>Хозтовары</t>
  </si>
  <si>
    <t>Штампы, пломбираторы, печати</t>
  </si>
  <si>
    <t>Канцтовары, расходники для оргтехники</t>
  </si>
  <si>
    <t>Рации</t>
  </si>
  <si>
    <t>Реклама и промо</t>
  </si>
  <si>
    <t>Прочие расходы</t>
  </si>
  <si>
    <t>Нотариус, почта</t>
  </si>
  <si>
    <t>Расходы управляющего (инвестиции)</t>
  </si>
  <si>
    <t>Тест-драйв</t>
  </si>
  <si>
    <t>Расходы МП (на открытие)</t>
  </si>
  <si>
    <t>Страхование</t>
  </si>
  <si>
    <t>Компенсация расходов ЦУПа на инвест периоде</t>
  </si>
  <si>
    <t>Итого инвестиции</t>
  </si>
  <si>
    <t>Дата начала инвестиционных платежей</t>
  </si>
  <si>
    <t>Дата ввода в эксплуатацию</t>
  </si>
  <si>
    <t>Сформированные, но не оплаченные платежи</t>
  </si>
  <si>
    <t xml:space="preserve">Потребность для завершения проекта  </t>
  </si>
  <si>
    <t>Строительство летника-террассы</t>
  </si>
  <si>
    <t xml:space="preserve">Допольнительное оборудование </t>
  </si>
  <si>
    <t>1C</t>
  </si>
  <si>
    <t>Контрагент</t>
  </si>
  <si>
    <t xml:space="preserve">Факт          </t>
  </si>
  <si>
    <t>Фин расходы</t>
  </si>
  <si>
    <t>Электрика</t>
  </si>
  <si>
    <t>Погрузочно-разгрузочные работы</t>
  </si>
  <si>
    <t>Программное обеспечение</t>
  </si>
  <si>
    <t>ПМ2 ремонт</t>
  </si>
  <si>
    <t>СТАТЬЯ</t>
  </si>
  <si>
    <t>Дата</t>
  </si>
  <si>
    <t>Назначение платежа</t>
  </si>
  <si>
    <t>Статья</t>
  </si>
  <si>
    <t>Сумма опл.</t>
  </si>
  <si>
    <t>Вектор</t>
  </si>
  <si>
    <t>Сушилка рук</t>
  </si>
  <si>
    <t>Доронин</t>
  </si>
  <si>
    <t>монтажные работы</t>
  </si>
  <si>
    <t>Фреш лайн</t>
  </si>
  <si>
    <t>Баркрафт</t>
  </si>
  <si>
    <t>шнек соковыжималка</t>
  </si>
  <si>
    <t>Карасев</t>
  </si>
  <si>
    <t>блендер</t>
  </si>
  <si>
    <t>ЭТМ юг</t>
  </si>
  <si>
    <t>электрика, кабели, расходники</t>
  </si>
  <si>
    <t>Юг холод мастер</t>
  </si>
  <si>
    <t>фреон</t>
  </si>
  <si>
    <t>Бизнес технологии</t>
  </si>
  <si>
    <t>дисплей, монитор</t>
  </si>
  <si>
    <t>посуда</t>
  </si>
  <si>
    <t>Куст</t>
  </si>
  <si>
    <t>произ инвентарь ножи</t>
  </si>
  <si>
    <t>Мерида плюс</t>
  </si>
  <si>
    <t>хоз инвентарь</t>
  </si>
  <si>
    <t>Гринхауз</t>
  </si>
  <si>
    <t>перегородки</t>
  </si>
  <si>
    <t>Галанина</t>
  </si>
  <si>
    <t>устройство мет конструкций</t>
  </si>
  <si>
    <t>Медведева</t>
  </si>
  <si>
    <t>стороит и отдел материалы профиль</t>
  </si>
  <si>
    <t>весы</t>
  </si>
  <si>
    <t>ЮПВ</t>
  </si>
  <si>
    <t>работы вентиляция</t>
  </si>
  <si>
    <t>Десондо</t>
  </si>
  <si>
    <t>люстра, стулья, зеркало</t>
  </si>
  <si>
    <t>Копи-Сервис</t>
  </si>
  <si>
    <t>инф киоск комп</t>
  </si>
  <si>
    <t>Гумеров</t>
  </si>
  <si>
    <t>столы</t>
  </si>
  <si>
    <t>Аверс групп</t>
  </si>
  <si>
    <t>комп техн</t>
  </si>
  <si>
    <t>умягчитель воды</t>
  </si>
  <si>
    <t>карасев</t>
  </si>
  <si>
    <t>Комплекс бар кубань</t>
  </si>
  <si>
    <t>вип строй</t>
  </si>
  <si>
    <t>конструкции</t>
  </si>
  <si>
    <t>атлас нтс</t>
  </si>
  <si>
    <t>плитка</t>
  </si>
  <si>
    <t>сидоренко</t>
  </si>
  <si>
    <t>телевизор</t>
  </si>
  <si>
    <t>ситилинк</t>
  </si>
  <si>
    <t>морозил ларь и козырек</t>
  </si>
  <si>
    <t>столешница, кабинет, цоколь, стол 70%</t>
  </si>
  <si>
    <t>Фурсова</t>
  </si>
  <si>
    <t>услуги дизайн</t>
  </si>
  <si>
    <t>Еремин</t>
  </si>
  <si>
    <t>итого</t>
  </si>
  <si>
    <t>Учет инвест платежей ремонт ПМ2</t>
  </si>
  <si>
    <t>оборудование витрины</t>
  </si>
  <si>
    <t>пульты кондиционеров</t>
  </si>
  <si>
    <t>долг</t>
  </si>
  <si>
    <t>опл</t>
  </si>
  <si>
    <t>Опл/долг</t>
  </si>
  <si>
    <t>монтажные работы 50% от 535000р</t>
  </si>
  <si>
    <t>монтажные работы 50% от 405576р</t>
  </si>
  <si>
    <t>монтажные работы 50% от 150825р</t>
  </si>
  <si>
    <t>столешница, кабинет, цоколь, стол 30%</t>
  </si>
  <si>
    <t>стеллаж</t>
  </si>
  <si>
    <t>р/сч</t>
  </si>
  <si>
    <t>нал</t>
  </si>
  <si>
    <t>Хлебные полки</t>
  </si>
  <si>
    <t>декоративные элементы</t>
  </si>
  <si>
    <t>Подотчет Соколов</t>
  </si>
  <si>
    <t>Подотчет Утешев</t>
  </si>
  <si>
    <t>Подотчет Харченко</t>
  </si>
  <si>
    <t>наклейки</t>
  </si>
  <si>
    <t>Подотчет Похожев</t>
  </si>
  <si>
    <t>грузчики</t>
  </si>
  <si>
    <t>нарезка плитки</t>
  </si>
  <si>
    <t>стройматериалы, контейнеры, демонтаж</t>
  </si>
  <si>
    <t>стройматериалы, контейнер</t>
  </si>
  <si>
    <t>стройматериалы</t>
  </si>
  <si>
    <t>столярка для кассы, барн стойки, фасад</t>
  </si>
  <si>
    <t>подставки</t>
  </si>
  <si>
    <t>барная стойка 50%</t>
  </si>
  <si>
    <t>Подотчет Почитаева</t>
  </si>
  <si>
    <t>растения</t>
  </si>
  <si>
    <t>Подотчет Абрич</t>
  </si>
  <si>
    <t>пластиковые окна</t>
  </si>
  <si>
    <t>монтажные работы 30%</t>
  </si>
  <si>
    <t>Оплата за столешницу</t>
  </si>
  <si>
    <t xml:space="preserve">Оплата за витрина нейтральная, витрина холодильная </t>
  </si>
  <si>
    <t>Шинопровод, светильник, конектор</t>
  </si>
  <si>
    <t>КОМПЛЕКС-БАР-КУБАНЬ  ООО</t>
  </si>
  <si>
    <t>Набор соль/перец</t>
  </si>
  <si>
    <t>Лампочка Эдисона</t>
  </si>
  <si>
    <t>Стол, стеллаж, полка</t>
  </si>
  <si>
    <t>Лицензия на клиентский модуль</t>
  </si>
  <si>
    <t>Поставка и монтаж перегородок</t>
  </si>
  <si>
    <t>Подстолье 10 шт</t>
  </si>
  <si>
    <t>Диваны</t>
  </si>
  <si>
    <t>Диффузор потолочный 600*600</t>
  </si>
  <si>
    <t>Поставка пультов для кондиционера Лессар</t>
  </si>
  <si>
    <t>Бизнес Технологии</t>
  </si>
  <si>
    <t>Весы с печатью</t>
  </si>
  <si>
    <t>Подставка под весы</t>
  </si>
  <si>
    <t>Ремонт потолочного кондиционера в ПМ2</t>
  </si>
  <si>
    <t>Монтажные работы по ДС №3 к дог. 24/04-2018 от 24.04.2018</t>
  </si>
  <si>
    <t xml:space="preserve">Оплата за мойка окон, чистка пола </t>
  </si>
  <si>
    <t>Уничтожитель насекомых</t>
  </si>
  <si>
    <t>Изделие "Багет, зеркало, фурнитура"</t>
  </si>
  <si>
    <t>Оплата за монтажные работы по дог. № 24/04-2018 от 24.04.18г.</t>
  </si>
  <si>
    <t>Принтер рулонной печати</t>
  </si>
  <si>
    <t>Замена наружных блоков в помещении пекарни</t>
  </si>
  <si>
    <t>Доп. работы приточно-вытяжной систесы вентиляции в помещении пекарни</t>
  </si>
  <si>
    <t>Подвесная лампа, лампочка</t>
  </si>
  <si>
    <t>Лицензии</t>
  </si>
  <si>
    <t>Асеев</t>
  </si>
  <si>
    <t>десондо</t>
  </si>
  <si>
    <t>Степаненко</t>
  </si>
  <si>
    <t>ЭТМ-ЮГ</t>
  </si>
  <si>
    <t>Губина</t>
  </si>
  <si>
    <t>Кравченко</t>
  </si>
  <si>
    <t>Новалл</t>
  </si>
  <si>
    <t>Колесниченко</t>
  </si>
  <si>
    <t>Десондо Групп</t>
  </si>
  <si>
    <t>Клининг</t>
  </si>
  <si>
    <t>тех. план пм 2</t>
  </si>
  <si>
    <t xml:space="preserve">химчистка ресторана Пиноккио </t>
  </si>
  <si>
    <t>Барная стойка, подоконники, двери</t>
  </si>
  <si>
    <t>оплата работы грузчикам пм 2</t>
  </si>
  <si>
    <t>Исаакян  П.</t>
  </si>
  <si>
    <t>Шторы</t>
  </si>
  <si>
    <t>Цветы</t>
  </si>
  <si>
    <t>Гумеров В.</t>
  </si>
  <si>
    <t>Мойка</t>
  </si>
  <si>
    <t>Карпова Т.</t>
  </si>
  <si>
    <t>доп. оборудование</t>
  </si>
  <si>
    <t>освящение помещение</t>
  </si>
  <si>
    <t>Харченко Ю.</t>
  </si>
  <si>
    <t>оклейка холодильников, режимник</t>
  </si>
  <si>
    <t>пм 2 столярка расчёт</t>
  </si>
  <si>
    <t>пм 2 хлебные подставки, брус, окно раздачи</t>
  </si>
  <si>
    <t>Гаспарян</t>
  </si>
  <si>
    <t>пм 2 мебель</t>
  </si>
  <si>
    <t>пм 2 подставки для продукции</t>
  </si>
  <si>
    <t>пм 2  перерасход</t>
  </si>
  <si>
    <t>Карпова</t>
  </si>
  <si>
    <t>пм 2 крепеж для потолка</t>
  </si>
  <si>
    <t>сотрудники</t>
  </si>
  <si>
    <t>пм 2 премия</t>
  </si>
  <si>
    <t>Подотчет Венгеренко</t>
  </si>
  <si>
    <t>Почитаева</t>
  </si>
  <si>
    <t>Утешев</t>
  </si>
  <si>
    <t>Харченко</t>
  </si>
  <si>
    <t>Венгеренко</t>
  </si>
  <si>
    <t>Соколов</t>
  </si>
  <si>
    <t>пм 2 озеленение</t>
  </si>
  <si>
    <t>карагач пм 2</t>
  </si>
  <si>
    <t>озеленение фасада  горшки пм 2</t>
  </si>
  <si>
    <t xml:space="preserve">пм 2 </t>
  </si>
  <si>
    <t>пм 2</t>
  </si>
  <si>
    <t xml:space="preserve">з/п Леликов А </t>
  </si>
  <si>
    <t>полка 1635*300 пм 2</t>
  </si>
  <si>
    <t>ВИП Строй"</t>
  </si>
  <si>
    <t>Костенко Д.Д.</t>
  </si>
  <si>
    <t>Сетевые технологии</t>
  </si>
  <si>
    <t>СТК</t>
  </si>
  <si>
    <t>Оплата за по дог.подряда № 04/06 от 12.04.2018г</t>
  </si>
  <si>
    <t>Подъём временной трассы</t>
  </si>
  <si>
    <t>Оплата по дог. №20/06-2018 от 20.06.2018</t>
  </si>
  <si>
    <t>СКС, СОТН, СОТС, СКУД</t>
  </si>
  <si>
    <t xml:space="preserve"> Пуско-наладочные СКС, СОТН, СОТС, СКУД</t>
  </si>
  <si>
    <t>Демонтаж и монтаж зонтов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</si>
</sst>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-* #,##0.000\ [$€-1]_-;\-* #,##0.000\ [$€-1]_-;_-* &quot;-&quot;\ [$€-1]_-;_-@_-"/>
    <numFmt numFmtId="174" formatCode="d\.m\.yy"/>
    <numFmt numFmtId="175" formatCode="#,##0_ ;\-#,##0\ "/>
    <numFmt numFmtId="176" formatCode="#,##0_ ;\-#,##0;_-* &quot;-&quot;__;_-@_-"/>
    <numFmt numFmtId="177" formatCode="#,##0.00\ _₽"/>
    <numFmt numFmtId="178" formatCode="#,##0\ _₽"/>
    <numFmt numFmtId="179" formatCode="#,##0.00&quot;р.&quot;"/>
    <numFmt numFmtId="180" formatCode="#,##0_р_."/>
    <numFmt numFmtId="181" formatCode="#,##0.00_р_."/>
    <numFmt numFmtId="182" formatCode="#,##0.00\ &quot;₽&quot;"/>
    <numFmt numFmtId="183" formatCode="#,##0\ &quot;₽&quot;"/>
    <numFmt numFmtId="184" formatCode="#,##0.00\ [$₽-419]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mmm/yyyy"/>
    <numFmt numFmtId="191" formatCode="[$-419]d\ m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2"/>
    </font>
    <font>
      <b/>
      <sz val="11"/>
      <color indexed="9"/>
      <name val="Calibri"/>
      <family val="2"/>
    </font>
    <font>
      <b/>
      <u val="single"/>
      <sz val="14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i/>
      <sz val="10"/>
      <name val="Arial Cyr"/>
      <family val="2"/>
    </font>
    <font>
      <sz val="10"/>
      <name val="Helv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double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2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6" fillId="15" borderId="0" applyNumberFormat="0" applyBorder="0" applyAlignment="0" applyProtection="0"/>
    <xf numFmtId="0" fontId="42" fillId="25" borderId="0" applyNumberFormat="0" applyBorder="0" applyAlignment="0" applyProtection="0"/>
    <xf numFmtId="0" fontId="6" fillId="17" borderId="0" applyNumberFormat="0" applyBorder="0" applyAlignment="0" applyProtection="0"/>
    <xf numFmtId="0" fontId="42" fillId="26" borderId="0" applyNumberFormat="0" applyBorder="0" applyAlignment="0" applyProtection="0"/>
    <xf numFmtId="0" fontId="6" fillId="13" borderId="0" applyNumberFormat="0" applyBorder="0" applyAlignment="0" applyProtection="0"/>
    <xf numFmtId="0" fontId="42" fillId="27" borderId="0" applyNumberFormat="0" applyBorder="0" applyAlignment="0" applyProtection="0"/>
    <xf numFmtId="0" fontId="6" fillId="23" borderId="0" applyNumberFormat="0" applyBorder="0" applyAlignment="0" applyProtection="0"/>
    <xf numFmtId="0" fontId="42" fillId="28" borderId="0" applyNumberFormat="0" applyBorder="0" applyAlignment="0" applyProtection="0"/>
    <xf numFmtId="0" fontId="6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 applyAlignment="0" applyProtection="0"/>
    <xf numFmtId="0" fontId="42" fillId="29" borderId="0" applyNumberFormat="0" applyBorder="0" applyAlignment="0" applyProtection="0"/>
    <xf numFmtId="0" fontId="6" fillId="23" borderId="0" applyNumberFormat="0" applyBorder="0" applyAlignment="0" applyProtection="0"/>
    <xf numFmtId="0" fontId="42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33" borderId="0" applyNumberFormat="0" applyBorder="0" applyAlignment="0" applyProtection="0"/>
    <xf numFmtId="0" fontId="42" fillId="34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6" fillId="23" borderId="0" applyNumberFormat="0" applyBorder="0" applyAlignment="0" applyProtection="0"/>
    <xf numFmtId="0" fontId="42" fillId="37" borderId="0" applyNumberFormat="0" applyBorder="0" applyAlignment="0" applyProtection="0"/>
    <xf numFmtId="0" fontId="6" fillId="38" borderId="0" applyNumberFormat="0" applyBorder="0" applyAlignment="0" applyProtection="0"/>
    <xf numFmtId="0" fontId="43" fillId="39" borderId="1" applyNumberFormat="0" applyAlignment="0" applyProtection="0"/>
    <xf numFmtId="0" fontId="8" fillId="5" borderId="2" applyNumberFormat="0" applyAlignment="0" applyProtection="0"/>
    <xf numFmtId="0" fontId="44" fillId="40" borderId="3" applyNumberFormat="0" applyAlignment="0" applyProtection="0"/>
    <xf numFmtId="0" fontId="9" fillId="3" borderId="4" applyNumberFormat="0" applyAlignment="0" applyProtection="0"/>
    <xf numFmtId="0" fontId="45" fillId="40" borderId="1" applyNumberFormat="0" applyAlignment="0" applyProtection="0"/>
    <xf numFmtId="0" fontId="10" fillId="3" borderId="2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12" fillId="0" borderId="6" applyNumberFormat="0" applyFill="0" applyAlignment="0" applyProtection="0"/>
    <xf numFmtId="0" fontId="48" fillId="0" borderId="7" applyNumberFormat="0" applyFill="0" applyAlignment="0" applyProtection="0"/>
    <xf numFmtId="0" fontId="13" fillId="0" borderId="8" applyNumberFormat="0" applyFill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41" borderId="13" applyNumberFormat="0" applyFill="0" applyAlignment="0" applyProtection="0"/>
    <xf numFmtId="173" fontId="16" fillId="41" borderId="13" applyNumberFormat="0" applyFill="0" applyAlignment="0" applyProtection="0"/>
    <xf numFmtId="0" fontId="51" fillId="42" borderId="14" applyNumberFormat="0" applyAlignment="0" applyProtection="0"/>
    <xf numFmtId="0" fontId="17" fillId="43" borderId="15" applyNumberFormat="0" applyAlignment="0" applyProtection="0"/>
    <xf numFmtId="0" fontId="18" fillId="0" borderId="0">
      <alignment/>
      <protection/>
    </xf>
    <xf numFmtId="173" fontId="18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20" fillId="17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2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2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2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7" borderId="16" applyNumberFormat="0" applyFont="0" applyAlignment="0" applyProtection="0"/>
    <xf numFmtId="0" fontId="1" fillId="7" borderId="17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Border="0">
      <alignment horizontal="left"/>
      <protection/>
    </xf>
    <xf numFmtId="173" fontId="25" fillId="0" borderId="20" applyBorder="0">
      <alignment horizontal="left"/>
      <protection/>
    </xf>
    <xf numFmtId="0" fontId="26" fillId="0" borderId="0">
      <alignment/>
      <protection/>
    </xf>
    <xf numFmtId="173" fontId="26" fillId="0" borderId="0">
      <alignment/>
      <protection/>
    </xf>
    <xf numFmtId="0" fontId="16" fillId="0" borderId="21" applyNumberFormat="0" applyBorder="0" applyAlignment="0">
      <protection/>
    </xf>
    <xf numFmtId="173" fontId="16" fillId="0" borderId="21" applyNumberFormat="0" applyBorder="0" applyAlignment="0">
      <protection/>
    </xf>
    <xf numFmtId="0" fontId="27" fillId="0" borderId="0" applyFill="0" applyBorder="0" applyAlignment="0">
      <protection/>
    </xf>
    <xf numFmtId="173" fontId="27" fillId="0" borderId="0" applyFill="0" applyBorder="0" applyAlignment="0">
      <protection/>
    </xf>
    <xf numFmtId="0" fontId="28" fillId="0" borderId="21" applyBorder="0" applyAlignment="0">
      <protection/>
    </xf>
    <xf numFmtId="173" fontId="28" fillId="0" borderId="21" applyBorder="0" applyAlignment="0">
      <protection/>
    </xf>
    <xf numFmtId="0" fontId="29" fillId="0" borderId="21" applyNumberFormat="0" applyFill="0" applyBorder="0" applyAlignment="0">
      <protection/>
    </xf>
    <xf numFmtId="173" fontId="29" fillId="0" borderId="21" applyNumberFormat="0" applyFill="0" applyBorder="0" applyAlignment="0">
      <protection/>
    </xf>
    <xf numFmtId="0" fontId="30" fillId="0" borderId="20" applyBorder="0">
      <alignment horizontal="center" vertical="center" wrapText="1"/>
      <protection/>
    </xf>
    <xf numFmtId="173" fontId="30" fillId="0" borderId="20" applyBorder="0">
      <alignment horizontal="center" vertical="center" wrapText="1"/>
      <protection/>
    </xf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60" fillId="48" borderId="0" applyNumberFormat="0" applyBorder="0" applyAlignment="0" applyProtection="0"/>
    <xf numFmtId="0" fontId="32" fillId="49" borderId="0" applyNumberFormat="0" applyBorder="0" applyAlignment="0" applyProtection="0"/>
    <xf numFmtId="176" fontId="7" fillId="0" borderId="0" applyFont="0" applyFill="0" applyBorder="0" applyProtection="0">
      <alignment horizontal="right"/>
    </xf>
  </cellStyleXfs>
  <cellXfs count="68">
    <xf numFmtId="0" fontId="0" fillId="0" borderId="0" xfId="0" applyFont="1" applyAlignment="1">
      <alignment/>
    </xf>
    <xf numFmtId="0" fontId="50" fillId="0" borderId="20" xfId="0" applyFont="1" applyFill="1" applyBorder="1" applyAlignment="1">
      <alignment horizontal="left"/>
    </xf>
    <xf numFmtId="0" fontId="50" fillId="0" borderId="20" xfId="0" applyFont="1" applyFill="1" applyBorder="1" applyAlignment="1">
      <alignment/>
    </xf>
    <xf numFmtId="0" fontId="3" fillId="0" borderId="20" xfId="195" applyNumberFormat="1" applyFont="1" applyBorder="1" applyAlignment="1">
      <alignment horizontal="center" vertical="center"/>
      <protection/>
    </xf>
    <xf numFmtId="0" fontId="3" fillId="0" borderId="20" xfId="195" applyNumberFormat="1" applyFont="1" applyBorder="1" applyAlignment="1">
      <alignment horizontal="center" vertical="center" wrapText="1"/>
      <protection/>
    </xf>
    <xf numFmtId="0" fontId="3" fillId="0" borderId="20" xfId="195" applyNumberFormat="1" applyFont="1" applyFill="1" applyBorder="1" applyAlignment="1">
      <alignment horizontal="center" vertical="center" wrapText="1"/>
      <protection/>
    </xf>
    <xf numFmtId="0" fontId="4" fillId="50" borderId="22" xfId="195" applyNumberFormat="1" applyFont="1" applyFill="1" applyBorder="1" applyAlignment="1">
      <alignment horizontal="left" vertical="top" wrapText="1"/>
      <protection/>
    </xf>
    <xf numFmtId="3" fontId="4" fillId="50" borderId="20" xfId="195" applyNumberFormat="1" applyFont="1" applyFill="1" applyBorder="1" applyAlignment="1">
      <alignment horizontal="center" vertical="top" wrapText="1"/>
      <protection/>
    </xf>
    <xf numFmtId="0" fontId="3" fillId="51" borderId="22" xfId="195" applyNumberFormat="1" applyFont="1" applyFill="1" applyBorder="1" applyAlignment="1">
      <alignment horizontal="left" vertical="top" wrapText="1" indent="1"/>
      <protection/>
    </xf>
    <xf numFmtId="3" fontId="3" fillId="51" borderId="20" xfId="195" applyNumberFormat="1" applyFont="1" applyFill="1" applyBorder="1" applyAlignment="1">
      <alignment horizontal="center" vertical="top" wrapText="1"/>
      <protection/>
    </xf>
    <xf numFmtId="172" fontId="3" fillId="51" borderId="20" xfId="195" applyNumberFormat="1" applyFont="1" applyFill="1" applyBorder="1" applyAlignment="1">
      <alignment horizontal="center" vertical="top" wrapText="1"/>
      <protection/>
    </xf>
    <xf numFmtId="0" fontId="5" fillId="0" borderId="0" xfId="195" applyNumberFormat="1" applyFont="1" applyAlignment="1">
      <alignment horizontal="left" vertical="top" wrapText="1" indent="2"/>
      <protection/>
    </xf>
    <xf numFmtId="3" fontId="5" fillId="0" borderId="21" xfId="195" applyNumberFormat="1" applyFont="1" applyFill="1" applyBorder="1" applyAlignment="1">
      <alignment horizontal="center" vertical="top" wrapText="1"/>
      <protection/>
    </xf>
    <xf numFmtId="3" fontId="5" fillId="0" borderId="21" xfId="195" applyNumberFormat="1" applyFont="1" applyBorder="1" applyAlignment="1">
      <alignment horizontal="center" vertical="top" wrapText="1"/>
      <protection/>
    </xf>
    <xf numFmtId="172" fontId="5" fillId="0" borderId="21" xfId="195" applyNumberFormat="1" applyFont="1" applyBorder="1" applyAlignment="1">
      <alignment horizontal="center" vertical="top" wrapText="1"/>
      <protection/>
    </xf>
    <xf numFmtId="0" fontId="3" fillId="4" borderId="22" xfId="195" applyNumberFormat="1" applyFont="1" applyFill="1" applyBorder="1" applyAlignment="1">
      <alignment horizontal="left" vertical="top" wrapText="1" indent="2"/>
      <protection/>
    </xf>
    <xf numFmtId="3" fontId="3" fillId="4" borderId="20" xfId="195" applyNumberFormat="1" applyFont="1" applyFill="1" applyBorder="1" applyAlignment="1">
      <alignment horizontal="center" vertical="top" wrapText="1"/>
      <protection/>
    </xf>
    <xf numFmtId="172" fontId="3" fillId="4" borderId="20" xfId="195" applyNumberFormat="1" applyFont="1" applyFill="1" applyBorder="1" applyAlignment="1">
      <alignment horizontal="center" vertical="top" wrapText="1"/>
      <protection/>
    </xf>
    <xf numFmtId="0" fontId="5" fillId="0" borderId="0" xfId="195" applyNumberFormat="1" applyFont="1" applyAlignment="1">
      <alignment horizontal="left" vertical="top" wrapText="1" indent="3"/>
      <protection/>
    </xf>
    <xf numFmtId="0" fontId="5" fillId="51" borderId="22" xfId="195" applyNumberFormat="1" applyFont="1" applyFill="1" applyBorder="1" applyAlignment="1">
      <alignment horizontal="left" vertical="top" wrapText="1" indent="1"/>
      <protection/>
    </xf>
    <xf numFmtId="3" fontId="5" fillId="51" borderId="20" xfId="195" applyNumberFormat="1" applyFont="1" applyFill="1" applyBorder="1" applyAlignment="1">
      <alignment horizontal="center" vertical="top" wrapText="1"/>
      <protection/>
    </xf>
    <xf numFmtId="172" fontId="5" fillId="51" borderId="20" xfId="195" applyNumberFormat="1" applyFont="1" applyFill="1" applyBorder="1" applyAlignment="1">
      <alignment horizontal="center" vertical="top" wrapText="1"/>
      <protection/>
    </xf>
    <xf numFmtId="0" fontId="5" fillId="0" borderId="0" xfId="195" applyNumberFormat="1" applyFont="1" applyAlignment="1">
      <alignment horizontal="left" vertical="top" wrapText="1" indent="1"/>
      <protection/>
    </xf>
    <xf numFmtId="0" fontId="3" fillId="41" borderId="22" xfId="195" applyNumberFormat="1" applyFont="1" applyFill="1" applyBorder="1" applyAlignment="1">
      <alignment horizontal="left" vertical="top" wrapText="1"/>
      <protection/>
    </xf>
    <xf numFmtId="3" fontId="3" fillId="41" borderId="20" xfId="195" applyNumberFormat="1" applyFont="1" applyFill="1" applyBorder="1" applyAlignment="1">
      <alignment horizontal="center" vertical="top" wrapText="1"/>
      <protection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5" fillId="0" borderId="0" xfId="195" applyNumberFormat="1" applyFont="1" applyFill="1" applyAlignment="1">
      <alignment horizontal="left" vertical="top" wrapText="1" indent="2"/>
      <protection/>
    </xf>
    <xf numFmtId="4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52" borderId="0" xfId="0" applyFont="1" applyFill="1" applyAlignment="1">
      <alignment/>
    </xf>
    <xf numFmtId="0" fontId="50" fillId="0" borderId="0" xfId="0" applyFont="1" applyAlignment="1">
      <alignment horizontal="center"/>
    </xf>
    <xf numFmtId="0" fontId="0" fillId="0" borderId="20" xfId="0" applyBorder="1" applyAlignment="1">
      <alignment/>
    </xf>
    <xf numFmtId="16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50" fillId="0" borderId="0" xfId="0" applyFont="1" applyAlignment="1">
      <alignment horizontal="right"/>
    </xf>
    <xf numFmtId="0" fontId="3" fillId="50" borderId="22" xfId="195" applyNumberFormat="1" applyFont="1" applyFill="1" applyBorder="1" applyAlignment="1">
      <alignment horizontal="left" vertical="top" wrapText="1" indent="1"/>
      <protection/>
    </xf>
    <xf numFmtId="3" fontId="3" fillId="50" borderId="20" xfId="195" applyNumberFormat="1" applyFont="1" applyFill="1" applyBorder="1" applyAlignment="1">
      <alignment horizontal="center" vertical="top" wrapText="1"/>
      <protection/>
    </xf>
    <xf numFmtId="3" fontId="0" fillId="0" borderId="0" xfId="0" applyNumberFormat="1" applyAlignment="1">
      <alignment horizontal="center"/>
    </xf>
    <xf numFmtId="16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50" fillId="0" borderId="0" xfId="0" applyNumberFormat="1" applyFont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50" fillId="0" borderId="24" xfId="0" applyFont="1" applyBorder="1" applyAlignment="1">
      <alignment horizontal="right"/>
    </xf>
    <xf numFmtId="3" fontId="0" fillId="0" borderId="25" xfId="0" applyNumberFormat="1" applyBorder="1" applyAlignment="1">
      <alignment/>
    </xf>
    <xf numFmtId="0" fontId="50" fillId="0" borderId="26" xfId="0" applyFont="1" applyBorder="1" applyAlignment="1">
      <alignment horizontal="right"/>
    </xf>
    <xf numFmtId="3" fontId="0" fillId="0" borderId="27" xfId="0" applyNumberFormat="1" applyBorder="1" applyAlignment="1">
      <alignment/>
    </xf>
    <xf numFmtId="3" fontId="50" fillId="0" borderId="26" xfId="0" applyNumberFormat="1" applyFont="1" applyBorder="1" applyAlignment="1">
      <alignment horizontal="right"/>
    </xf>
    <xf numFmtId="3" fontId="5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50" fillId="16" borderId="20" xfId="0" applyNumberFormat="1" applyFont="1" applyFill="1" applyBorder="1" applyAlignment="1">
      <alignment/>
    </xf>
    <xf numFmtId="16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0" fontId="50" fillId="52" borderId="29" xfId="0" applyFont="1" applyFill="1" applyBorder="1" applyAlignment="1">
      <alignment horizontal="center"/>
    </xf>
    <xf numFmtId="3" fontId="50" fillId="52" borderId="29" xfId="0" applyNumberFormat="1" applyFont="1" applyFill="1" applyBorder="1" applyAlignment="1">
      <alignment horizontal="center"/>
    </xf>
    <xf numFmtId="3" fontId="50" fillId="52" borderId="29" xfId="0" applyNumberFormat="1" applyFont="1" applyFill="1" applyBorder="1" applyAlignment="1">
      <alignment horizontal="left"/>
    </xf>
    <xf numFmtId="0" fontId="0" fillId="0" borderId="21" xfId="0" applyFill="1" applyBorder="1" applyAlignment="1">
      <alignment/>
    </xf>
  </cellXfs>
  <cellStyles count="26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Normal_M&amp;A_Multiples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Гиперссылка 2" xfId="73"/>
    <cellStyle name="Гиперссылка 3" xfId="74"/>
    <cellStyle name="Гиперссылка 4" xfId="75"/>
    <cellStyle name="Гиперссылка 5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ИтогоРамка" xfId="89"/>
    <cellStyle name="ИтогоРамка 2" xfId="90"/>
    <cellStyle name="Контрольная ячейка" xfId="91"/>
    <cellStyle name="Контрольная ячейка 2" xfId="92"/>
    <cellStyle name="ЛистНазвание" xfId="93"/>
    <cellStyle name="ЛистНазвание 2" xfId="94"/>
    <cellStyle name="Название" xfId="95"/>
    <cellStyle name="Название 2" xfId="96"/>
    <cellStyle name="Нейтральный" xfId="97"/>
    <cellStyle name="Нейтральный 2" xfId="98"/>
    <cellStyle name="Обычный 10" xfId="99"/>
    <cellStyle name="Обычный 10 2" xfId="100"/>
    <cellStyle name="Обычный 10 3" xfId="101"/>
    <cellStyle name="Обычный 10_Входящее сальдо 010109" xfId="102"/>
    <cellStyle name="Обычный 11" xfId="103"/>
    <cellStyle name="Обычный 12" xfId="104"/>
    <cellStyle name="Обычный 13" xfId="105"/>
    <cellStyle name="Обычный 13 2" xfId="106"/>
    <cellStyle name="Обычный 14" xfId="107"/>
    <cellStyle name="Обычный 15" xfId="108"/>
    <cellStyle name="Обычный 15 2" xfId="109"/>
    <cellStyle name="Обычный 16" xfId="110"/>
    <cellStyle name="Обычный 16 2" xfId="111"/>
    <cellStyle name="Обычный 17" xfId="112"/>
    <cellStyle name="Обычный 17 2" xfId="113"/>
    <cellStyle name="Обычный 18" xfId="114"/>
    <cellStyle name="Обычный 18 2" xfId="115"/>
    <cellStyle name="Обычный 19" xfId="116"/>
    <cellStyle name="Обычный 19 2" xfId="117"/>
    <cellStyle name="Обычный 2" xfId="118"/>
    <cellStyle name="Обычный 2 10" xfId="119"/>
    <cellStyle name="Обычный 2 11" xfId="120"/>
    <cellStyle name="Обычный 2 12" xfId="121"/>
    <cellStyle name="Обычный 2 2" xfId="122"/>
    <cellStyle name="Обычный 2 2 2" xfId="123"/>
    <cellStyle name="Обычный 2 2 3" xfId="124"/>
    <cellStyle name="Обычный 2 2 4" xfId="125"/>
    <cellStyle name="Обычный 2 2 5" xfId="126"/>
    <cellStyle name="Обычный 2 2 6" xfId="127"/>
    <cellStyle name="Обычный 2 2_ПС управленческий для УПП" xfId="128"/>
    <cellStyle name="Обычный 2 3" xfId="129"/>
    <cellStyle name="Обычный 2 4" xfId="130"/>
    <cellStyle name="Обычный 2 5" xfId="131"/>
    <cellStyle name="Обычный 2 6" xfId="132"/>
    <cellStyle name="Обычный 2 7" xfId="133"/>
    <cellStyle name="Обычный 2 8" xfId="134"/>
    <cellStyle name="Обычный 2 9" xfId="135"/>
    <cellStyle name="Обычный 2_Входящее сальдо 010109" xfId="136"/>
    <cellStyle name="Обычный 20" xfId="137"/>
    <cellStyle name="Обычный 20 2" xfId="138"/>
    <cellStyle name="Обычный 21" xfId="139"/>
    <cellStyle name="Обычный 21 2" xfId="140"/>
    <cellStyle name="Обычный 22" xfId="141"/>
    <cellStyle name="Обычный 22 2" xfId="142"/>
    <cellStyle name="Обычный 23" xfId="143"/>
    <cellStyle name="Обычный 23 2" xfId="144"/>
    <cellStyle name="Обычный 24" xfId="145"/>
    <cellStyle name="Обычный 24 2" xfId="146"/>
    <cellStyle name="Обычный 25" xfId="147"/>
    <cellStyle name="Обычный 25 2" xfId="148"/>
    <cellStyle name="Обычный 26" xfId="149"/>
    <cellStyle name="Обычный 26 2" xfId="150"/>
    <cellStyle name="Обычный 27" xfId="151"/>
    <cellStyle name="Обычный 28" xfId="152"/>
    <cellStyle name="Обычный 29" xfId="153"/>
    <cellStyle name="Обычный 3" xfId="154"/>
    <cellStyle name="Обычный 3 2" xfId="155"/>
    <cellStyle name="Обычный 3 3" xfId="156"/>
    <cellStyle name="Обычный 3 4" xfId="157"/>
    <cellStyle name="Обычный 3_Затраты ресторана" xfId="158"/>
    <cellStyle name="Обычный 30" xfId="159"/>
    <cellStyle name="Обычный 31" xfId="160"/>
    <cellStyle name="Обычный 32" xfId="161"/>
    <cellStyle name="Обычный 33" xfId="162"/>
    <cellStyle name="Обычный 34" xfId="163"/>
    <cellStyle name="Обычный 35" xfId="164"/>
    <cellStyle name="Обычный 36" xfId="165"/>
    <cellStyle name="Обычный 37" xfId="166"/>
    <cellStyle name="Обычный 38" xfId="167"/>
    <cellStyle name="Обычный 39" xfId="168"/>
    <cellStyle name="Обычный 4" xfId="169"/>
    <cellStyle name="Обычный 4 2" xfId="170"/>
    <cellStyle name="Обычный 4 2 2" xfId="171"/>
    <cellStyle name="Обычный 4 3" xfId="172"/>
    <cellStyle name="Обычный 4 4" xfId="173"/>
    <cellStyle name="Обычный 4 5" xfId="174"/>
    <cellStyle name="Обычный 4 6" xfId="175"/>
    <cellStyle name="Обычный 4_Финансовая модель ДП 2008" xfId="176"/>
    <cellStyle name="Обычный 40" xfId="177"/>
    <cellStyle name="Обычный 41" xfId="178"/>
    <cellStyle name="Обычный 42" xfId="179"/>
    <cellStyle name="Обычный 43" xfId="180"/>
    <cellStyle name="Обычный 44" xfId="181"/>
    <cellStyle name="Обычный 44 2" xfId="182"/>
    <cellStyle name="Обычный 45" xfId="183"/>
    <cellStyle name="Обычный 5" xfId="184"/>
    <cellStyle name="Обычный 5 2" xfId="185"/>
    <cellStyle name="Обычный 5 2 2" xfId="186"/>
    <cellStyle name="Обычный 5 3" xfId="187"/>
    <cellStyle name="Обычный 5 3 2" xfId="188"/>
    <cellStyle name="Обычный 5_Финансовая модель ДП 2008" xfId="189"/>
    <cellStyle name="Обычный 6" xfId="190"/>
    <cellStyle name="Обычный 6 2" xfId="191"/>
    <cellStyle name="Обычный 7" xfId="192"/>
    <cellStyle name="Обычный 8" xfId="193"/>
    <cellStyle name="Обычный 9" xfId="194"/>
    <cellStyle name="Обычный_Лист1" xfId="195"/>
    <cellStyle name="Followed Hyperlink" xfId="196"/>
    <cellStyle name="Плохой" xfId="197"/>
    <cellStyle name="Плохой 2" xfId="198"/>
    <cellStyle name="Пояснение" xfId="199"/>
    <cellStyle name="Пояснение 2" xfId="200"/>
    <cellStyle name="Примечание" xfId="201"/>
    <cellStyle name="Примечание 2" xfId="202"/>
    <cellStyle name="Percent" xfId="203"/>
    <cellStyle name="Процентный 10" xfId="204"/>
    <cellStyle name="Процентный 2" xfId="205"/>
    <cellStyle name="Процентный 2 2" xfId="206"/>
    <cellStyle name="Процентный 2 2 2" xfId="207"/>
    <cellStyle name="Процентный 2 2 2 2" xfId="208"/>
    <cellStyle name="Процентный 2 2 3" xfId="209"/>
    <cellStyle name="Процентный 2 3" xfId="210"/>
    <cellStyle name="Процентный 2 4" xfId="211"/>
    <cellStyle name="Процентный 3" xfId="212"/>
    <cellStyle name="Процентный 3 2" xfId="213"/>
    <cellStyle name="Процентный 3 3" xfId="214"/>
    <cellStyle name="Процентный 4" xfId="215"/>
    <cellStyle name="Процентный 4 2" xfId="216"/>
    <cellStyle name="Процентный 5" xfId="217"/>
    <cellStyle name="Процентный 5 2" xfId="218"/>
    <cellStyle name="Процентный 5 3" xfId="219"/>
    <cellStyle name="Процентный 6" xfId="220"/>
    <cellStyle name="Связанная ячейка" xfId="221"/>
    <cellStyle name="Связанная ячейка 2" xfId="222"/>
    <cellStyle name="СправочныеСтатьи" xfId="223"/>
    <cellStyle name="СправочныеСтатьи 2" xfId="224"/>
    <cellStyle name="Стиль 1" xfId="225"/>
    <cellStyle name="Стиль 1 2" xfId="226"/>
    <cellStyle name="ТаблицаЗаголовок" xfId="227"/>
    <cellStyle name="ТаблицаЗаголовок 2" xfId="228"/>
    <cellStyle name="ТаблицаНазвание" xfId="229"/>
    <cellStyle name="ТаблицаНазвание 2" xfId="230"/>
    <cellStyle name="ТаблицаПодзаголовок" xfId="231"/>
    <cellStyle name="ТаблицаПодзаголовок 2" xfId="232"/>
    <cellStyle name="ТаблицаТекст" xfId="233"/>
    <cellStyle name="ТаблицаТекст 2" xfId="234"/>
    <cellStyle name="ТаблицаШапка" xfId="235"/>
    <cellStyle name="ТаблицаШапка 2" xfId="236"/>
    <cellStyle name="Текст предупреждения" xfId="237"/>
    <cellStyle name="Текст предупреждения 2" xfId="238"/>
    <cellStyle name="Тысячи [0]_laroux" xfId="239"/>
    <cellStyle name="Comma" xfId="240"/>
    <cellStyle name="Comma [0]" xfId="241"/>
    <cellStyle name="Финансовый 2" xfId="242"/>
    <cellStyle name="Финансовый 2 2" xfId="243"/>
    <cellStyle name="Финансовый 2 2 2" xfId="244"/>
    <cellStyle name="Финансовый 2 3" xfId="245"/>
    <cellStyle name="Финансовый 2 4" xfId="246"/>
    <cellStyle name="Финансовый 3" xfId="247"/>
    <cellStyle name="Финансовый 3 2" xfId="248"/>
    <cellStyle name="Финансовый 3 2 2" xfId="249"/>
    <cellStyle name="Финансовый 4" xfId="250"/>
    <cellStyle name="Финансовый 4 10" xfId="251"/>
    <cellStyle name="Финансовый 4 11" xfId="252"/>
    <cellStyle name="Финансовый 4 12" xfId="253"/>
    <cellStyle name="Финансовый 4 2" xfId="254"/>
    <cellStyle name="Финансовый 4 3" xfId="255"/>
    <cellStyle name="Финансовый 4 4" xfId="256"/>
    <cellStyle name="Финансовый 4 5" xfId="257"/>
    <cellStyle name="Финансовый 4 6" xfId="258"/>
    <cellStyle name="Финансовый 4 7" xfId="259"/>
    <cellStyle name="Финансовый 4 8" xfId="260"/>
    <cellStyle name="Финансовый 4 9" xfId="261"/>
    <cellStyle name="Финансовый 5" xfId="262"/>
    <cellStyle name="Финансовый 5 10" xfId="263"/>
    <cellStyle name="Финансовый 5 11" xfId="264"/>
    <cellStyle name="Финансовый 5 12" xfId="265"/>
    <cellStyle name="Финансовый 5 2" xfId="266"/>
    <cellStyle name="Финансовый 5 3" xfId="267"/>
    <cellStyle name="Финансовый 5 4" xfId="268"/>
    <cellStyle name="Финансовый 5 5" xfId="269"/>
    <cellStyle name="Финансовый 5 6" xfId="270"/>
    <cellStyle name="Финансовый 5 7" xfId="271"/>
    <cellStyle name="Финансовый 5 8" xfId="272"/>
    <cellStyle name="Финансовый 5 9" xfId="273"/>
    <cellStyle name="Финансовый 6" xfId="274"/>
    <cellStyle name="Хороший" xfId="275"/>
    <cellStyle name="Хороший 2" xfId="276"/>
    <cellStyle name="Число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\&#1060;&#1080;&#1085;&#1072;&#1085;&#1089;&#1086;&#1074;&#1099;&#1081;\&#1059;&#1087;&#1088;&#1072;&#1074;&#1083;&#1077;&#1085;&#1095;&#1077;&#1089;&#1082;&#1080;&#1081;&#1059;&#1095;&#1077;&#1090;\&#1041;&#1070;&#1044;&#1046;&#1045;&#1058;&#1048;&#1056;&#1054;&#1042;&#1040;&#1053;&#1048;&#1045;\&#1041;&#1102;&#1076;&#1078;&#1077;&#1090;%202011\2011%20&#1056;&#1077;&#1075;&#1080;&#1086;&#1085;%20&#1052;&#1086;&#1089;&#1082;&#1074;&#1072;%20&#1075;&#1086;&#1076;&#1086;&#1074;&#1086;&#1081;%20&#1087;&#1083;&#1072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ercury/&#1060;&#1080;&#1085;&#1072;&#1085;&#1089;&#1086;&#1074;&#1099;&#1081;/&#1059;&#1087;&#1088;&#1072;&#1074;&#1083;&#1077;&#1085;&#1095;&#1077;&#1089;&#1082;&#1080;&#1081;&#1059;&#1095;&#1077;&#1090;/&#1041;&#1070;&#1044;&#1046;&#1045;&#1058;&#1048;&#1056;&#1054;&#1042;&#1040;&#1053;&#1048;&#1045;/&#1041;&#1102;&#1076;&#1078;&#1077;&#1090;%202011/2011%20&#1056;&#1077;&#1075;&#1080;&#1086;&#1085;%20&#1062;&#1059;&#1055;%20&#1075;&#1086;&#1076;&#1086;&#1074;&#1086;&#1081;%20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ДДС"/>
      <sheetName val="отсрочки"/>
      <sheetName val="БДР Москва краткий"/>
      <sheetName val="БДР Москва"/>
      <sheetName val="БДР ЦО Москва"/>
      <sheetName val="ЦО Москва"/>
      <sheetName val="БДР все рест Москва"/>
      <sheetName val="БДР действующие рест Москва"/>
      <sheetName val="БДР новые рест Москва"/>
      <sheetName val="БДР Серпухи"/>
      <sheetName val="БДР Мясницкая"/>
      <sheetName val="БДР Русаковская"/>
      <sheetName val="БДР Камергерский"/>
      <sheetName val="БДР Климентовский"/>
      <sheetName val="БДР Арбат"/>
      <sheetName val="БДР МСК новый 7"/>
      <sheetName val="БДР МСК новый 8"/>
      <sheetName val="БДР МСК новый 9"/>
      <sheetName val="БДР МСК новый 10"/>
      <sheetName val="БДР МСК новый 11"/>
      <sheetName val="БДР МСК новый 12"/>
      <sheetName val="БДР МСК новый 13"/>
      <sheetName val="БДР МСК новый 14"/>
      <sheetName val="БДР МСК новый 15"/>
      <sheetName val="БДР МСК новый 16"/>
      <sheetName val="БДР МСК новый 17"/>
      <sheetName val="выручки себест"/>
      <sheetName val="параметры"/>
      <sheetName val="капы"/>
      <sheetName val="не контролируемые"/>
      <sheetName val="Серпухи"/>
      <sheetName val="Мясницкая"/>
      <sheetName val="Русаковская"/>
      <sheetName val="Камергерский"/>
      <sheetName val="Клементовский"/>
      <sheetName val="Арбат"/>
      <sheetName val="МСК новый 7"/>
      <sheetName val="МСК новый 8"/>
      <sheetName val="МСК новый 9"/>
      <sheetName val="МСК новый 10"/>
      <sheetName val="МСК новый 11"/>
      <sheetName val="МСК новый 12"/>
      <sheetName val="МСК новый 13"/>
      <sheetName val="МСК новый 14"/>
      <sheetName val="МСК новый 15"/>
      <sheetName val="МСК новый 16"/>
      <sheetName val="МСК новый 17"/>
      <sheetName val="Баланс"/>
    </sheetNames>
    <sheetDataSet>
      <sheetData sheetId="27">
        <row r="7">
          <cell r="B7">
            <v>402.49999999999994</v>
          </cell>
        </row>
        <row r="8">
          <cell r="B8">
            <v>402.49999999999994</v>
          </cell>
        </row>
        <row r="9">
          <cell r="B9">
            <v>287.5</v>
          </cell>
        </row>
        <row r="11">
          <cell r="B11">
            <v>2.875</v>
          </cell>
        </row>
        <row r="12">
          <cell r="B12">
            <v>2.3</v>
          </cell>
        </row>
        <row r="14">
          <cell r="B14">
            <v>0.014199999999999999</v>
          </cell>
        </row>
        <row r="15">
          <cell r="B15">
            <v>0.0034864530077345253</v>
          </cell>
        </row>
        <row r="16">
          <cell r="B16">
            <v>0.0006844993866712126</v>
          </cell>
        </row>
        <row r="17">
          <cell r="B17">
            <v>0.002726766484122917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ДС"/>
      <sheetName val="отсрочки"/>
      <sheetName val="БДР ЦУП краткий"/>
      <sheetName val="БДР ЦУП"/>
      <sheetName val="вложения"/>
      <sheetName val="налоги"/>
      <sheetName val="оценка фин"/>
      <sheetName val="БДР ЦО ЦУП"/>
      <sheetName val="затраты"/>
      <sheetName val="КП"/>
      <sheetName val="график откр"/>
      <sheetName val="капзатраты"/>
      <sheetName val="Проекты"/>
      <sheetName val="БДР все рест ЦУП"/>
      <sheetName val="БДР действующие рест ЦУП"/>
      <sheetName val="БДР новые рест ЦУП"/>
      <sheetName val="БДР италия"/>
      <sheetName val="БДР июнь"/>
      <sheetName val="БДР военмех"/>
      <sheetName val="БДР СПБ новый 25"/>
      <sheetName val="выручки себест"/>
      <sheetName val="параметры"/>
      <sheetName val="не контролируемые"/>
      <sheetName val="италия"/>
      <sheetName val="Июнь"/>
      <sheetName val="Военмех"/>
      <sheetName val="СПБ новый 25"/>
      <sheetName val="Баланс"/>
    </sheetNames>
    <sheetDataSet>
      <sheetData sheetId="21">
        <row r="2">
          <cell r="B2">
            <v>0.18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63"/>
  <sheetViews>
    <sheetView zoomScalePageLayoutView="0" workbookViewId="0" topLeftCell="A7">
      <selection activeCell="A6" sqref="A6"/>
    </sheetView>
  </sheetViews>
  <sheetFormatPr defaultColWidth="9.140625" defaultRowHeight="15"/>
  <cols>
    <col min="1" max="1" width="49.421875" style="0" customWidth="1"/>
  </cols>
  <sheetData>
    <row r="2" ht="15">
      <c r="A2" s="33" t="s">
        <v>86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10</v>
      </c>
    </row>
    <row r="7" ht="15">
      <c r="A7" t="s">
        <v>76</v>
      </c>
    </row>
    <row r="8" ht="15">
      <c r="A8" t="s">
        <v>11</v>
      </c>
    </row>
    <row r="9" ht="15">
      <c r="A9" t="s">
        <v>12</v>
      </c>
    </row>
    <row r="10" ht="15">
      <c r="A10" t="s">
        <v>13</v>
      </c>
    </row>
    <row r="11" ht="15">
      <c r="A11" t="s">
        <v>14</v>
      </c>
    </row>
    <row r="12" ht="15">
      <c r="A12" t="s">
        <v>82</v>
      </c>
    </row>
    <row r="13" ht="15">
      <c r="A13" t="s">
        <v>15</v>
      </c>
    </row>
    <row r="14" ht="15">
      <c r="A14" t="s">
        <v>16</v>
      </c>
    </row>
    <row r="15" ht="15">
      <c r="A15" t="s">
        <v>18</v>
      </c>
    </row>
    <row r="16" ht="15">
      <c r="A16" t="s">
        <v>19</v>
      </c>
    </row>
    <row r="17" ht="15">
      <c r="A17" t="s">
        <v>20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21</v>
      </c>
    </row>
    <row r="23" ht="15">
      <c r="A23" t="s">
        <v>26</v>
      </c>
    </row>
    <row r="24" ht="15">
      <c r="A24" t="s">
        <v>27</v>
      </c>
    </row>
    <row r="25" ht="15">
      <c r="A25" t="s">
        <v>29</v>
      </c>
    </row>
    <row r="26" ht="15">
      <c r="A26" t="s">
        <v>77</v>
      </c>
    </row>
    <row r="27" ht="15">
      <c r="A27" t="s">
        <v>30</v>
      </c>
    </row>
    <row r="28" ht="15">
      <c r="A28" t="s">
        <v>32</v>
      </c>
    </row>
    <row r="29" ht="15">
      <c r="A29" t="s">
        <v>33</v>
      </c>
    </row>
    <row r="30" ht="15">
      <c r="A30" t="s">
        <v>34</v>
      </c>
    </row>
    <row r="31" ht="15">
      <c r="A31" t="s">
        <v>35</v>
      </c>
    </row>
    <row r="32" ht="15">
      <c r="A32" t="s">
        <v>36</v>
      </c>
    </row>
    <row r="33" ht="15">
      <c r="A33" t="s">
        <v>84</v>
      </c>
    </row>
    <row r="34" ht="15">
      <c r="A34" t="s">
        <v>78</v>
      </c>
    </row>
    <row r="35" ht="15">
      <c r="A35" t="s">
        <v>40</v>
      </c>
    </row>
    <row r="36" ht="15">
      <c r="A36" t="s">
        <v>41</v>
      </c>
    </row>
    <row r="37" ht="15">
      <c r="A37" t="s">
        <v>42</v>
      </c>
    </row>
    <row r="38" ht="15">
      <c r="A38" t="s">
        <v>43</v>
      </c>
    </row>
    <row r="39" ht="15">
      <c r="A39" t="s">
        <v>45</v>
      </c>
    </row>
    <row r="40" ht="15">
      <c r="A40" t="s">
        <v>46</v>
      </c>
    </row>
    <row r="41" ht="15">
      <c r="A41" t="s">
        <v>48</v>
      </c>
    </row>
    <row r="42" ht="15">
      <c r="A42" t="s">
        <v>49</v>
      </c>
    </row>
    <row r="43" ht="15">
      <c r="A43" t="s">
        <v>50</v>
      </c>
    </row>
    <row r="44" ht="15">
      <c r="A44" t="s">
        <v>51</v>
      </c>
    </row>
    <row r="45" ht="15">
      <c r="A45" t="s">
        <v>52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65</v>
      </c>
    </row>
    <row r="57" ht="15">
      <c r="A57" t="s">
        <v>66</v>
      </c>
    </row>
    <row r="58" ht="15">
      <c r="A58" t="s">
        <v>67</v>
      </c>
    </row>
    <row r="59" ht="15">
      <c r="A59" t="s">
        <v>68</v>
      </c>
    </row>
    <row r="60" ht="15">
      <c r="A60" t="s">
        <v>81</v>
      </c>
    </row>
    <row r="61" ht="15">
      <c r="A61" t="s">
        <v>69</v>
      </c>
    </row>
    <row r="62" ht="15">
      <c r="A62" t="s">
        <v>70</v>
      </c>
    </row>
    <row r="63" ht="15">
      <c r="A63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5"/>
  <sheetViews>
    <sheetView zoomScalePageLayoutView="0" workbookViewId="0" topLeftCell="A1">
      <pane ySplit="2" topLeftCell="A3" activePane="bottomLeft" state="frozen"/>
      <selection pane="topLeft" activeCell="C87" sqref="C87"/>
      <selection pane="bottomLeft" activeCell="F77" sqref="F77"/>
    </sheetView>
  </sheetViews>
  <sheetFormatPr defaultColWidth="9.140625" defaultRowHeight="15"/>
  <cols>
    <col min="1" max="1" width="41.421875" style="0" customWidth="1"/>
    <col min="2" max="2" width="15.140625" style="0" customWidth="1"/>
    <col min="3" max="3" width="15.7109375" style="0" customWidth="1"/>
    <col min="4" max="4" width="16.00390625" style="0" customWidth="1"/>
    <col min="5" max="5" width="22.28125" style="0" customWidth="1"/>
    <col min="6" max="6" width="19.7109375" style="0" customWidth="1"/>
    <col min="7" max="7" width="14.140625" style="0" customWidth="1"/>
  </cols>
  <sheetData>
    <row r="1" spans="1:5" ht="15">
      <c r="A1" t="s">
        <v>85</v>
      </c>
      <c r="B1" s="1"/>
      <c r="C1" s="2"/>
      <c r="D1" s="2"/>
      <c r="E1" s="2"/>
    </row>
    <row r="2" spans="1:7" ht="70.5" customHeight="1">
      <c r="A2" s="3" t="s">
        <v>0</v>
      </c>
      <c r="B2" s="3" t="s">
        <v>1</v>
      </c>
      <c r="C2" s="4" t="s">
        <v>80</v>
      </c>
      <c r="D2" s="5" t="s">
        <v>74</v>
      </c>
      <c r="E2" s="5" t="s">
        <v>75</v>
      </c>
      <c r="F2" s="5" t="s">
        <v>2</v>
      </c>
      <c r="G2" s="5" t="s">
        <v>3</v>
      </c>
    </row>
    <row r="3" spans="1:7" ht="13.5" customHeight="1">
      <c r="A3" s="6" t="s">
        <v>4</v>
      </c>
      <c r="B3" s="7">
        <f aca="true" t="shared" si="0" ref="B3:B34">F3</f>
        <v>12520016.75</v>
      </c>
      <c r="C3" s="7">
        <f>C4+C22+C29+C30+C33+C34</f>
        <v>12520016.75</v>
      </c>
      <c r="D3" s="7">
        <f>D4+D22+D29+D30+D33+D34</f>
        <v>0</v>
      </c>
      <c r="E3" s="7">
        <f>E4+E22+E29+E30+E33+E34</f>
        <v>0</v>
      </c>
      <c r="F3" s="7">
        <f>F4+F22+F29+F30+F33+F34</f>
        <v>12520016.75</v>
      </c>
      <c r="G3" s="7">
        <f>B3-F3</f>
        <v>0</v>
      </c>
    </row>
    <row r="4" spans="1:7" ht="13.5" customHeight="1">
      <c r="A4" s="8" t="s">
        <v>5</v>
      </c>
      <c r="B4" s="9">
        <f t="shared" si="0"/>
        <v>7132505.449999999</v>
      </c>
      <c r="C4" s="9">
        <f>C5+C6+C7+C8+C18</f>
        <v>7132505.449999999</v>
      </c>
      <c r="D4" s="9">
        <f>D5+D6+D7+D8+D18</f>
        <v>0</v>
      </c>
      <c r="E4" s="9">
        <f>E5+E6+E7+E8+E18</f>
        <v>0</v>
      </c>
      <c r="F4" s="9">
        <f>F5+F6+F7+F8+F18</f>
        <v>7132505.449999999</v>
      </c>
      <c r="G4" s="9">
        <f aca="true" t="shared" si="1" ref="G4:G67">B4-F4</f>
        <v>0</v>
      </c>
    </row>
    <row r="5" spans="1:7" ht="13.5" customHeight="1">
      <c r="A5" s="11" t="s">
        <v>6</v>
      </c>
      <c r="B5" s="13">
        <f t="shared" si="0"/>
        <v>545601</v>
      </c>
      <c r="C5" s="13">
        <f>_xlfn.SUMIFS(учет!$E:$E,учет!$D:$D,ПМ2!A5,учет!$F:$F,"опл")</f>
        <v>545601</v>
      </c>
      <c r="D5" s="13"/>
      <c r="E5" s="13">
        <f>_xlfn.SUMIFS(учет!$E:$E,учет!$D:$D,ПМ2!A5,учет!$F:$F,"долг")</f>
        <v>0</v>
      </c>
      <c r="F5" s="13">
        <f>C5+D5+E5</f>
        <v>545601</v>
      </c>
      <c r="G5" s="14">
        <f t="shared" si="1"/>
        <v>0</v>
      </c>
    </row>
    <row r="6" spans="1:9" ht="13.5" customHeight="1">
      <c r="A6" s="11" t="s">
        <v>7</v>
      </c>
      <c r="B6" s="13">
        <f t="shared" si="0"/>
        <v>0</v>
      </c>
      <c r="C6" s="13">
        <f>_xlfn.SUMIFS(учет!$E:$E,учет!$D:$D,ПМ2!A6,учет!$F:$F,"опл")</f>
        <v>0</v>
      </c>
      <c r="D6" s="13"/>
      <c r="E6" s="13">
        <f>_xlfn.SUMIFS(учет!$E:$E,учет!$D:$D,ПМ2!A6,учет!$F:$F,"долг")</f>
        <v>0</v>
      </c>
      <c r="F6" s="13">
        <f aca="true" t="shared" si="2" ref="F6:F68">C6+D6+E6</f>
        <v>0</v>
      </c>
      <c r="G6" s="14">
        <f t="shared" si="1"/>
        <v>0</v>
      </c>
      <c r="I6" s="31"/>
    </row>
    <row r="7" spans="1:7" ht="13.5" customHeight="1">
      <c r="A7" s="11" t="s">
        <v>8</v>
      </c>
      <c r="B7" s="13">
        <f t="shared" si="0"/>
        <v>0</v>
      </c>
      <c r="C7" s="13">
        <f>_xlfn.SUMIFS(учет!$E:$E,учет!$D:$D,ПМ2!A7,учет!$F:$F,"опл")</f>
        <v>0</v>
      </c>
      <c r="D7" s="13"/>
      <c r="E7" s="13">
        <f>_xlfn.SUMIFS(учет!$E:$E,учет!$D:$D,ПМ2!A7,учет!$F:$F,"долг")</f>
        <v>0</v>
      </c>
      <c r="F7" s="13">
        <f t="shared" si="2"/>
        <v>0</v>
      </c>
      <c r="G7" s="14">
        <f t="shared" si="1"/>
        <v>0</v>
      </c>
    </row>
    <row r="8" spans="1:7" ht="13.5" customHeight="1">
      <c r="A8" s="15" t="s">
        <v>9</v>
      </c>
      <c r="B8" s="16">
        <f t="shared" si="0"/>
        <v>6575404.449999999</v>
      </c>
      <c r="C8" s="16">
        <f>SUM(C9:C17)</f>
        <v>6575404.449999999</v>
      </c>
      <c r="D8" s="16">
        <f>SUM(D9:D17)</f>
        <v>0</v>
      </c>
      <c r="E8" s="16">
        <f>SUM(E9:E17)</f>
        <v>0</v>
      </c>
      <c r="F8" s="16">
        <f>SUM(F9:F17)</f>
        <v>6575404.449999999</v>
      </c>
      <c r="G8" s="16">
        <f t="shared" si="1"/>
        <v>0</v>
      </c>
    </row>
    <row r="9" spans="1:7" ht="13.5" customHeight="1">
      <c r="A9" s="18" t="s">
        <v>10</v>
      </c>
      <c r="B9" s="13">
        <f t="shared" si="0"/>
        <v>5567295.77</v>
      </c>
      <c r="C9" s="13">
        <f>_xlfn.SUMIFS(учет!$E:$E,учет!$D:$D,ПМ2!A9,учет!$F:$F,"опл")-235324</f>
        <v>5567295.77</v>
      </c>
      <c r="D9" s="13"/>
      <c r="E9" s="13">
        <f>_xlfn.SUMIFS(учет!$E:$E,учет!$D:$D,ПМ2!A9,учет!$F:$F,"долг")</f>
        <v>0</v>
      </c>
      <c r="F9" s="13">
        <f>C9+D9+E9</f>
        <v>5567295.77</v>
      </c>
      <c r="G9" s="14">
        <f t="shared" si="1"/>
        <v>0</v>
      </c>
    </row>
    <row r="10" spans="1:7" ht="13.5" customHeight="1">
      <c r="A10" s="18" t="s">
        <v>76</v>
      </c>
      <c r="B10" s="13">
        <f t="shared" si="0"/>
        <v>0</v>
      </c>
      <c r="C10" s="13">
        <f>_xlfn.SUMIFS(учет!$E:$E,учет!$D:$D,ПМ2!A10,учет!$F:$F,"опл")</f>
        <v>0</v>
      </c>
      <c r="D10" s="13"/>
      <c r="E10" s="13">
        <f>_xlfn.SUMIFS(учет!$E:$E,учет!$D:$D,ПМ2!A10,учет!$F:$F,"долг")</f>
        <v>0</v>
      </c>
      <c r="F10" s="13">
        <f t="shared" si="2"/>
        <v>0</v>
      </c>
      <c r="G10" s="14">
        <f t="shared" si="1"/>
        <v>0</v>
      </c>
    </row>
    <row r="11" spans="1:7" ht="13.5" customHeight="1">
      <c r="A11" s="18" t="s">
        <v>11</v>
      </c>
      <c r="B11" s="12">
        <f t="shared" si="0"/>
        <v>0</v>
      </c>
      <c r="C11" s="13">
        <f>_xlfn.SUMIFS(учет!$E:$E,учет!$D:$D,ПМ2!A11,учет!$F:$F,"опл")</f>
        <v>0</v>
      </c>
      <c r="D11" s="13"/>
      <c r="E11" s="13">
        <f>_xlfn.SUMIFS(учет!$E:$E,учет!$D:$D,ПМ2!A11,учет!$F:$F,"долг")</f>
        <v>0</v>
      </c>
      <c r="F11" s="13">
        <f t="shared" si="2"/>
        <v>0</v>
      </c>
      <c r="G11" s="14">
        <f t="shared" si="1"/>
        <v>0</v>
      </c>
    </row>
    <row r="12" spans="1:7" ht="13.5" customHeight="1">
      <c r="A12" s="18" t="s">
        <v>12</v>
      </c>
      <c r="B12" s="12">
        <f t="shared" si="0"/>
        <v>0</v>
      </c>
      <c r="C12" s="13">
        <f>_xlfn.SUMIFS(учет!$E:$E,учет!$D:$D,ПМ2!A12,учет!$F:$F,"опл")</f>
        <v>0</v>
      </c>
      <c r="D12" s="13"/>
      <c r="E12" s="13">
        <f>_xlfn.SUMIFS(учет!$E:$E,учет!$D:$D,ПМ2!A12,учет!$F:$F,"долг")</f>
        <v>0</v>
      </c>
      <c r="F12" s="13">
        <f t="shared" si="2"/>
        <v>0</v>
      </c>
      <c r="G12" s="14">
        <f t="shared" si="1"/>
        <v>0</v>
      </c>
    </row>
    <row r="13" spans="1:7" ht="13.5" customHeight="1">
      <c r="A13" s="18" t="s">
        <v>13</v>
      </c>
      <c r="B13" s="13">
        <f t="shared" si="0"/>
        <v>0</v>
      </c>
      <c r="C13" s="13">
        <f>_xlfn.SUMIFS(учет!$E:$E,учет!$D:$D,ПМ2!A13,учет!$F:$F,"опл")</f>
        <v>0</v>
      </c>
      <c r="D13" s="13"/>
      <c r="E13" s="13">
        <f>_xlfn.SUMIFS(учет!$E:$E,учет!$D:$D,ПМ2!A13,учет!$F:$F,"долг")</f>
        <v>0</v>
      </c>
      <c r="F13" s="13">
        <f t="shared" si="2"/>
        <v>0</v>
      </c>
      <c r="G13" s="14">
        <f t="shared" si="1"/>
        <v>0</v>
      </c>
    </row>
    <row r="14" spans="1:7" ht="13.5" customHeight="1">
      <c r="A14" s="18" t="s">
        <v>14</v>
      </c>
      <c r="B14" s="12">
        <f t="shared" si="0"/>
        <v>0</v>
      </c>
      <c r="C14" s="13">
        <f>_xlfn.SUMIFS(учет!$E:$E,учет!$D:$D,ПМ2!A14,учет!$F:$F,"опл")</f>
        <v>0</v>
      </c>
      <c r="D14" s="13"/>
      <c r="E14" s="13">
        <f>_xlfn.SUMIFS(учет!$E:$E,учет!$D:$D,ПМ2!A14,учет!$F:$F,"долг")</f>
        <v>0</v>
      </c>
      <c r="F14" s="13">
        <f t="shared" si="2"/>
        <v>0</v>
      </c>
      <c r="G14" s="14">
        <f t="shared" si="1"/>
        <v>0</v>
      </c>
    </row>
    <row r="15" spans="1:7" ht="13.5" customHeight="1">
      <c r="A15" s="18" t="s">
        <v>82</v>
      </c>
      <c r="B15" s="13">
        <f t="shared" si="0"/>
        <v>560866.89</v>
      </c>
      <c r="C15" s="13">
        <f>_xlfn.SUMIFS(учет!$E:$E,учет!$D:$D,ПМ2!A15,учет!$F:$F,"опл")</f>
        <v>560866.89</v>
      </c>
      <c r="D15" s="13"/>
      <c r="E15" s="13">
        <f>_xlfn.SUMIFS(учет!$E:$E,учет!$D:$D,ПМ2!A15,учет!$F:$F,"долг")</f>
        <v>0</v>
      </c>
      <c r="F15" s="13">
        <f t="shared" si="2"/>
        <v>560866.89</v>
      </c>
      <c r="G15" s="14">
        <f t="shared" si="1"/>
        <v>0</v>
      </c>
    </row>
    <row r="16" spans="1:7" ht="13.5" customHeight="1">
      <c r="A16" s="18" t="s">
        <v>15</v>
      </c>
      <c r="B16" s="12">
        <f t="shared" si="0"/>
        <v>0</v>
      </c>
      <c r="C16" s="13">
        <f>_xlfn.SUMIFS(учет!$E:$E,учет!$D:$D,ПМ2!A16,учет!$F:$F,"опл")</f>
        <v>0</v>
      </c>
      <c r="D16" s="13"/>
      <c r="E16" s="13">
        <f>_xlfn.SUMIFS(учет!$E:$E,учет!$D:$D,ПМ2!A16,учет!$F:$F,"долг")</f>
        <v>0</v>
      </c>
      <c r="F16" s="13">
        <f t="shared" si="2"/>
        <v>0</v>
      </c>
      <c r="G16" s="14">
        <f t="shared" si="1"/>
        <v>0</v>
      </c>
    </row>
    <row r="17" spans="1:7" ht="13.5" customHeight="1">
      <c r="A17" s="18" t="s">
        <v>16</v>
      </c>
      <c r="B17" s="12">
        <f t="shared" si="0"/>
        <v>447241.79</v>
      </c>
      <c r="C17" s="13">
        <f>_xlfn.SUMIFS(учет!$E:$E,учет!$D:$D,ПМ2!A17,учет!$F:$F,"опл")</f>
        <v>447241.79</v>
      </c>
      <c r="D17" s="13"/>
      <c r="E17" s="13">
        <f>_xlfn.SUMIFS(учет!$E:$E,учет!$D:$D,ПМ2!A17,учет!$F:$F,"долг")</f>
        <v>0</v>
      </c>
      <c r="F17" s="13">
        <f t="shared" si="2"/>
        <v>447241.79</v>
      </c>
      <c r="G17" s="14">
        <f t="shared" si="1"/>
        <v>0</v>
      </c>
    </row>
    <row r="18" spans="1:7" ht="13.5" customHeight="1">
      <c r="A18" s="15" t="s">
        <v>17</v>
      </c>
      <c r="B18" s="16">
        <f t="shared" si="0"/>
        <v>11500</v>
      </c>
      <c r="C18" s="16">
        <f>SUM(C19:C21)</f>
        <v>11500</v>
      </c>
      <c r="D18" s="16"/>
      <c r="E18" s="16">
        <v>0</v>
      </c>
      <c r="F18" s="16">
        <f t="shared" si="2"/>
        <v>11500</v>
      </c>
      <c r="G18" s="17">
        <f t="shared" si="1"/>
        <v>0</v>
      </c>
    </row>
    <row r="19" spans="1:7" ht="13.5" customHeight="1">
      <c r="A19" s="18" t="s">
        <v>18</v>
      </c>
      <c r="B19" s="13">
        <f t="shared" si="0"/>
        <v>11500</v>
      </c>
      <c r="C19" s="13">
        <f>_xlfn.SUMIFS(учет!$E:$E,учет!$D:$D,ПМ2!A19,учет!$F:$F,"опл")</f>
        <v>11500</v>
      </c>
      <c r="D19" s="13"/>
      <c r="E19" s="13">
        <f>_xlfn.SUMIFS(учет!$E:$E,учет!$D:$D,ПМ2!A19,учет!$F:$F,"долг")</f>
        <v>0</v>
      </c>
      <c r="F19" s="13">
        <f t="shared" si="2"/>
        <v>11500</v>
      </c>
      <c r="G19" s="14">
        <f t="shared" si="1"/>
        <v>0</v>
      </c>
    </row>
    <row r="20" spans="1:7" ht="13.5" customHeight="1">
      <c r="A20" s="18" t="s">
        <v>19</v>
      </c>
      <c r="B20" s="13">
        <f t="shared" si="0"/>
        <v>0</v>
      </c>
      <c r="C20" s="13">
        <f>_xlfn.SUMIFS(учет!$E:$E,учет!$D:$D,ПМ2!A20,учет!$F:$F,"опл")</f>
        <v>0</v>
      </c>
      <c r="D20" s="13"/>
      <c r="E20" s="13">
        <f>_xlfn.SUMIFS(учет!$E:$E,учет!$D:$D,ПМ2!A20,учет!$F:$F,"долг")</f>
        <v>0</v>
      </c>
      <c r="F20" s="13">
        <f t="shared" si="2"/>
        <v>0</v>
      </c>
      <c r="G20" s="14">
        <f t="shared" si="1"/>
        <v>0</v>
      </c>
    </row>
    <row r="21" spans="1:7" ht="13.5" customHeight="1">
      <c r="A21" s="18" t="s">
        <v>20</v>
      </c>
      <c r="B21" s="13">
        <f t="shared" si="0"/>
        <v>0</v>
      </c>
      <c r="C21" s="13">
        <f>_xlfn.SUMIFS(учет!$E:$E,учет!$D:$D,ПМ2!A21,учет!$F:$F,"опл")</f>
        <v>0</v>
      </c>
      <c r="D21" s="13"/>
      <c r="E21" s="13">
        <f>_xlfn.SUMIFS(учет!$E:$E,учет!$D:$D,ПМ2!A21,учет!$F:$F,"долг")</f>
        <v>0</v>
      </c>
      <c r="F21" s="13">
        <f t="shared" si="2"/>
        <v>0</v>
      </c>
      <c r="G21" s="14">
        <f t="shared" si="1"/>
        <v>0</v>
      </c>
    </row>
    <row r="22" spans="1:7" ht="13.5" customHeight="1">
      <c r="A22" s="8" t="s">
        <v>21</v>
      </c>
      <c r="B22" s="9">
        <f t="shared" si="0"/>
        <v>4751936.3</v>
      </c>
      <c r="C22" s="9">
        <f>SUM(C23:C28)</f>
        <v>4751936.3</v>
      </c>
      <c r="D22" s="9">
        <f>SUM(D23:D28)</f>
        <v>0</v>
      </c>
      <c r="E22" s="9">
        <f>SUM(E23:E28)</f>
        <v>0</v>
      </c>
      <c r="F22" s="9">
        <f>SUM(F23:F28)</f>
        <v>4751936.3</v>
      </c>
      <c r="G22" s="9">
        <f t="shared" si="1"/>
        <v>0</v>
      </c>
    </row>
    <row r="23" spans="1:7" ht="13.5" customHeight="1">
      <c r="A23" s="11" t="s">
        <v>22</v>
      </c>
      <c r="B23" s="13">
        <f t="shared" si="0"/>
        <v>493220.5</v>
      </c>
      <c r="C23" s="13">
        <f>_xlfn.SUMIFS(учет!$E:$E,учет!$D:$D,ПМ2!A23,учет!$F:$F,"опл")</f>
        <v>493220.5</v>
      </c>
      <c r="D23" s="13"/>
      <c r="E23" s="13">
        <f>_xlfn.SUMIFS(учет!$E:$E,учет!$D:$D,ПМ2!A23,учет!$F:$F,"долг")</f>
        <v>0</v>
      </c>
      <c r="F23" s="13">
        <f t="shared" si="2"/>
        <v>493220.5</v>
      </c>
      <c r="G23" s="14">
        <f t="shared" si="1"/>
        <v>0</v>
      </c>
    </row>
    <row r="24" spans="1:7" ht="13.5" customHeight="1">
      <c r="A24" s="11" t="s">
        <v>23</v>
      </c>
      <c r="B24" s="13">
        <f t="shared" si="0"/>
        <v>0</v>
      </c>
      <c r="C24" s="13">
        <f>_xlfn.SUMIFS(учет!$E:$E,учет!$D:$D,ПМ2!A24,учет!$F:$F,"опл")</f>
        <v>0</v>
      </c>
      <c r="D24" s="13"/>
      <c r="E24" s="13">
        <f>_xlfn.SUMIFS(учет!$E:$E,учет!$D:$D,ПМ2!A24,учет!$F:$F,"долг")</f>
        <v>0</v>
      </c>
      <c r="F24" s="13">
        <f t="shared" si="2"/>
        <v>0</v>
      </c>
      <c r="G24" s="14">
        <f t="shared" si="1"/>
        <v>0</v>
      </c>
    </row>
    <row r="25" spans="1:7" ht="13.5" customHeight="1">
      <c r="A25" s="11" t="s">
        <v>24</v>
      </c>
      <c r="B25" s="13">
        <f t="shared" si="0"/>
        <v>0</v>
      </c>
      <c r="C25" s="13">
        <f>_xlfn.SUMIFS(учет!$E:$E,учет!$D:$D,ПМ2!A25,учет!$F:$F,"опл")</f>
        <v>0</v>
      </c>
      <c r="D25" s="13"/>
      <c r="E25" s="13">
        <f>_xlfn.SUMIFS(учет!$E:$E,учет!$D:$D,ПМ2!A25,учет!$F:$F,"долг")</f>
        <v>0</v>
      </c>
      <c r="F25" s="13">
        <f t="shared" si="2"/>
        <v>0</v>
      </c>
      <c r="G25" s="14">
        <f t="shared" si="1"/>
        <v>0</v>
      </c>
    </row>
    <row r="26" spans="1:7" ht="13.5" customHeight="1">
      <c r="A26" s="11" t="s">
        <v>25</v>
      </c>
      <c r="B26" s="12">
        <f t="shared" si="0"/>
        <v>192409</v>
      </c>
      <c r="C26" s="13">
        <f>_xlfn.SUMIFS(учет!$E:$E,учет!$D:$D,ПМ2!A26,учет!$F:$F,"опл")</f>
        <v>192409</v>
      </c>
      <c r="D26" s="13"/>
      <c r="E26" s="13">
        <f>_xlfn.SUMIFS(учет!$E:$E,учет!$D:$D,ПМ2!A26,учет!$F:$F,"долг")</f>
        <v>0</v>
      </c>
      <c r="F26" s="13">
        <f>C26+D26+E26</f>
        <v>192409</v>
      </c>
      <c r="G26" s="14">
        <f t="shared" si="1"/>
        <v>0</v>
      </c>
    </row>
    <row r="27" spans="1:7" ht="13.5" customHeight="1">
      <c r="A27" s="11" t="s">
        <v>21</v>
      </c>
      <c r="B27" s="13">
        <f t="shared" si="0"/>
        <v>3950806.8</v>
      </c>
      <c r="C27" s="13">
        <f>_xlfn.SUMIFS(учет!$E:$E,учет!$D:$D,ПМ2!A27,учет!$F:$F,"опл")</f>
        <v>3950806.8</v>
      </c>
      <c r="D27" s="13"/>
      <c r="E27" s="13">
        <f>_xlfn.SUMIFS(учет!$E:$E,учет!$D:$D,ПМ2!A27,учет!$F:$F,"долг")</f>
        <v>0</v>
      </c>
      <c r="F27" s="13">
        <f t="shared" si="2"/>
        <v>3950806.8</v>
      </c>
      <c r="G27" s="14">
        <f t="shared" si="1"/>
        <v>0</v>
      </c>
    </row>
    <row r="28" spans="1:7" ht="13.5" customHeight="1">
      <c r="A28" s="11" t="s">
        <v>26</v>
      </c>
      <c r="B28" s="13">
        <f t="shared" si="0"/>
        <v>115500</v>
      </c>
      <c r="C28" s="13">
        <f>_xlfn.SUMIFS(учет!$E:$E,учет!$D:$D,ПМ2!A28,учет!$F:$F,"опл")</f>
        <v>115500</v>
      </c>
      <c r="D28" s="13"/>
      <c r="E28" s="13">
        <f>_xlfn.SUMIFS(учет!$E:$E,учет!$D:$D,ПМ2!A28,учет!$F:$F,"долг")</f>
        <v>0</v>
      </c>
      <c r="F28" s="13">
        <f t="shared" si="2"/>
        <v>115500</v>
      </c>
      <c r="G28" s="14">
        <f t="shared" si="1"/>
        <v>0</v>
      </c>
    </row>
    <row r="29" spans="1:7" ht="13.5" customHeight="1">
      <c r="A29" s="19" t="s">
        <v>27</v>
      </c>
      <c r="B29" s="20">
        <f t="shared" si="0"/>
        <v>538750</v>
      </c>
      <c r="C29" s="20">
        <f>_xlfn.SUMIFS(учет!$E:$E,учет!$D:$D,ПМ2!A29,учет!$F:$F,"опл")</f>
        <v>538750</v>
      </c>
      <c r="D29" s="20"/>
      <c r="E29" s="20">
        <f>_xlfn.SUMIFS(учет!$E:$E,учет!$D:$D,ПМ2!A29,учет!$F:$F,"долг")</f>
        <v>0</v>
      </c>
      <c r="F29" s="20">
        <f t="shared" si="2"/>
        <v>538750</v>
      </c>
      <c r="G29" s="21">
        <f t="shared" si="1"/>
        <v>0</v>
      </c>
    </row>
    <row r="30" spans="1:7" ht="13.5" customHeight="1">
      <c r="A30" s="8" t="s">
        <v>28</v>
      </c>
      <c r="B30" s="9">
        <f t="shared" si="0"/>
        <v>0</v>
      </c>
      <c r="C30" s="9">
        <f>SUM(C31:C32)</f>
        <v>0</v>
      </c>
      <c r="D30" s="9">
        <f>SUM(D31:D32)</f>
        <v>0</v>
      </c>
      <c r="E30" s="9">
        <f>SUM(E31:E32)</f>
        <v>0</v>
      </c>
      <c r="F30" s="9">
        <f>SUM(F31:F32)</f>
        <v>0</v>
      </c>
      <c r="G30" s="9">
        <f t="shared" si="1"/>
        <v>0</v>
      </c>
    </row>
    <row r="31" spans="1:10" ht="13.5" customHeight="1">
      <c r="A31" s="11" t="s">
        <v>29</v>
      </c>
      <c r="B31" s="13">
        <f t="shared" si="0"/>
        <v>0</v>
      </c>
      <c r="C31" s="13">
        <f>_xlfn.SUMIFS(учет!$E:$E,учет!$D:$D,ПМ2!A31,учет!$F:$F,"опл")</f>
        <v>0</v>
      </c>
      <c r="D31" s="13"/>
      <c r="E31" s="13">
        <f>_xlfn.SUMIFS(учет!$E:$E,учет!$D:$D,ПМ2!A31,учет!$F:$F,"долг")</f>
        <v>0</v>
      </c>
      <c r="F31" s="13">
        <f>C31+D31+E31</f>
        <v>0</v>
      </c>
      <c r="G31" s="14">
        <f t="shared" si="1"/>
        <v>0</v>
      </c>
      <c r="J31" s="25"/>
    </row>
    <row r="32" spans="1:7" ht="13.5" customHeight="1">
      <c r="A32" s="11" t="s">
        <v>77</v>
      </c>
      <c r="B32" s="13">
        <f t="shared" si="0"/>
        <v>0</v>
      </c>
      <c r="C32" s="13">
        <f>_xlfn.SUMIFS(учет!$E:$E,учет!$D:$D,ПМ2!A32,учет!$F:$F,"опл")</f>
        <v>0</v>
      </c>
      <c r="D32" s="13"/>
      <c r="E32" s="13">
        <f>_xlfn.SUMIFS(учет!$E:$E,учет!$D:$D,ПМ2!A32,учет!$F:$F,"долг")</f>
        <v>0</v>
      </c>
      <c r="F32" s="13">
        <f t="shared" si="2"/>
        <v>0</v>
      </c>
      <c r="G32" s="14">
        <f t="shared" si="1"/>
        <v>0</v>
      </c>
    </row>
    <row r="33" spans="1:7" ht="13.5" customHeight="1">
      <c r="A33" s="19" t="s">
        <v>30</v>
      </c>
      <c r="B33" s="20">
        <f t="shared" si="0"/>
        <v>0</v>
      </c>
      <c r="C33" s="20">
        <f>_xlfn.SUMIFS(учет!$E:$E,учет!$D:$D,ПМ2!A33,учет!$F:$F,"опл")</f>
        <v>0</v>
      </c>
      <c r="D33" s="20"/>
      <c r="E33" s="20">
        <f>_xlfn.SUMIFS(учет!$E:$E,учет!$D:$D,ПМ2!A33,учет!$F:$F,"долг")</f>
        <v>0</v>
      </c>
      <c r="F33" s="20">
        <f t="shared" si="2"/>
        <v>0</v>
      </c>
      <c r="G33" s="21">
        <f t="shared" si="1"/>
        <v>0</v>
      </c>
    </row>
    <row r="34" spans="1:7" ht="13.5" customHeight="1">
      <c r="A34" s="8" t="s">
        <v>31</v>
      </c>
      <c r="B34" s="9">
        <f t="shared" si="0"/>
        <v>96825</v>
      </c>
      <c r="C34" s="9">
        <f>SUM(C35:C39)</f>
        <v>96825</v>
      </c>
      <c r="D34" s="9">
        <f>SUM(D35:D39)</f>
        <v>0</v>
      </c>
      <c r="E34" s="9">
        <f>SUM(E35:E39)</f>
        <v>0</v>
      </c>
      <c r="F34" s="9">
        <f>SUM(F35:F39)</f>
        <v>96825</v>
      </c>
      <c r="G34" s="9">
        <f t="shared" si="1"/>
        <v>0</v>
      </c>
    </row>
    <row r="35" spans="1:7" ht="13.5" customHeight="1">
      <c r="A35" s="11" t="s">
        <v>32</v>
      </c>
      <c r="B35" s="13">
        <f aca="true" t="shared" si="3" ref="B35:B66">F35</f>
        <v>0</v>
      </c>
      <c r="C35" s="13">
        <f>_xlfn.SUMIFS(учет!$E:$E,учет!$D:$D,ПМ2!A35,учет!$F:$F,"опл")</f>
        <v>0</v>
      </c>
      <c r="D35" s="13"/>
      <c r="E35" s="13">
        <f>_xlfn.SUMIFS(учет!$E:$E,учет!$D:$D,ПМ2!A35,учет!$F:$F,"долг")</f>
        <v>0</v>
      </c>
      <c r="F35" s="13">
        <f t="shared" si="2"/>
        <v>0</v>
      </c>
      <c r="G35" s="14">
        <f t="shared" si="1"/>
        <v>0</v>
      </c>
    </row>
    <row r="36" spans="1:7" ht="13.5" customHeight="1">
      <c r="A36" s="11" t="s">
        <v>33</v>
      </c>
      <c r="B36" s="13">
        <f t="shared" si="3"/>
        <v>0</v>
      </c>
      <c r="C36" s="13">
        <f>_xlfn.SUMIFS(учет!$E:$E,учет!$D:$D,ПМ2!A36,учет!$F:$F,"опл")</f>
        <v>0</v>
      </c>
      <c r="D36" s="13"/>
      <c r="E36" s="13">
        <f>_xlfn.SUMIFS(учет!$E:$E,учет!$D:$D,ПМ2!A36,учет!$F:$F,"долг")</f>
        <v>0</v>
      </c>
      <c r="F36" s="13">
        <f t="shared" si="2"/>
        <v>0</v>
      </c>
      <c r="G36" s="14">
        <f t="shared" si="1"/>
        <v>0</v>
      </c>
    </row>
    <row r="37" spans="1:7" ht="13.5" customHeight="1">
      <c r="A37" s="11" t="s">
        <v>34</v>
      </c>
      <c r="B37" s="13">
        <f t="shared" si="3"/>
        <v>0</v>
      </c>
      <c r="C37" s="13">
        <f>_xlfn.SUMIFS(учет!$E:$E,учет!$D:$D,ПМ2!A37,учет!$F:$F,"опл")</f>
        <v>0</v>
      </c>
      <c r="D37" s="13"/>
      <c r="E37" s="13">
        <f>_xlfn.SUMIFS(учет!$E:$E,учет!$D:$D,ПМ2!A37,учет!$F:$F,"долг")</f>
        <v>0</v>
      </c>
      <c r="F37" s="13">
        <f t="shared" si="2"/>
        <v>0</v>
      </c>
      <c r="G37" s="14">
        <f t="shared" si="1"/>
        <v>0</v>
      </c>
    </row>
    <row r="38" spans="1:7" ht="13.5" customHeight="1">
      <c r="A38" s="11" t="s">
        <v>35</v>
      </c>
      <c r="B38" s="13">
        <f t="shared" si="3"/>
        <v>0</v>
      </c>
      <c r="C38" s="13">
        <f>_xlfn.SUMIFS(учет!$E:$E,учет!$D:$D,ПМ2!A38,учет!$F:$F,"опл")</f>
        <v>0</v>
      </c>
      <c r="D38" s="13"/>
      <c r="E38" s="13">
        <f>_xlfn.SUMIFS(учет!$E:$E,учет!$D:$D,ПМ2!A38,учет!$F:$F,"долг")</f>
        <v>0</v>
      </c>
      <c r="F38" s="13">
        <f t="shared" si="2"/>
        <v>0</v>
      </c>
      <c r="G38" s="14">
        <f t="shared" si="1"/>
        <v>0</v>
      </c>
    </row>
    <row r="39" spans="1:7" ht="13.5" customHeight="1">
      <c r="A39" s="11" t="s">
        <v>36</v>
      </c>
      <c r="B39" s="13">
        <f t="shared" si="3"/>
        <v>96825</v>
      </c>
      <c r="C39" s="13">
        <f>_xlfn.SUMIFS(учет!$E:$E,учет!$D:$D,ПМ2!A39,учет!$F:$F,"опл")</f>
        <v>96825</v>
      </c>
      <c r="D39" s="13"/>
      <c r="E39" s="13">
        <f>_xlfn.SUMIFS(учет!$E:$E,учет!$D:$D,ПМ2!A39,учет!$F:$F,"долг")</f>
        <v>0</v>
      </c>
      <c r="F39" s="13">
        <f t="shared" si="2"/>
        <v>96825</v>
      </c>
      <c r="G39" s="14">
        <f t="shared" si="1"/>
        <v>0</v>
      </c>
    </row>
    <row r="40" spans="1:7" ht="13.5" customHeight="1">
      <c r="A40" s="39" t="s">
        <v>37</v>
      </c>
      <c r="B40" s="40">
        <f t="shared" si="3"/>
        <v>0</v>
      </c>
      <c r="C40" s="40">
        <f>SUM(C41:C42)</f>
        <v>0</v>
      </c>
      <c r="D40" s="40">
        <f>SUM(D41:D42)</f>
        <v>0</v>
      </c>
      <c r="E40" s="40">
        <f>SUM(E41:E42)</f>
        <v>0</v>
      </c>
      <c r="F40" s="40">
        <f>SUM(F41:F42)</f>
        <v>0</v>
      </c>
      <c r="G40" s="40">
        <f t="shared" si="1"/>
        <v>0</v>
      </c>
    </row>
    <row r="41" spans="1:7" ht="13.5" customHeight="1">
      <c r="A41" s="22" t="s">
        <v>84</v>
      </c>
      <c r="B41" s="13">
        <f t="shared" si="3"/>
        <v>0</v>
      </c>
      <c r="C41" s="13">
        <f>_xlfn.SUMIFS(учет!$E:$E,учет!$D:$D,ПМ2!A41,учет!$F:$F,"опл")</f>
        <v>0</v>
      </c>
      <c r="D41" s="13"/>
      <c r="E41" s="13">
        <f>_xlfn.SUMIFS(учет!$E:$E,учет!$D:$D,ПМ2!A41,учет!$F:$F,"долг")</f>
        <v>0</v>
      </c>
      <c r="F41" s="13">
        <f t="shared" si="2"/>
        <v>0</v>
      </c>
      <c r="G41" s="14">
        <f t="shared" si="1"/>
        <v>0</v>
      </c>
    </row>
    <row r="42" spans="1:7" ht="13.5" customHeight="1">
      <c r="A42" s="22" t="s">
        <v>78</v>
      </c>
      <c r="B42" s="13">
        <f t="shared" si="3"/>
        <v>0</v>
      </c>
      <c r="C42" s="13">
        <f>_xlfn.SUMIFS(учет!$E:$E,учет!$D:$D,ПМ2!A42,учет!$F:$F,"опл")</f>
        <v>0</v>
      </c>
      <c r="D42" s="13"/>
      <c r="E42" s="13">
        <f>_xlfn.SUMIFS(учет!$E:$E,учет!$D:$D,ПМ2!A42,учет!$F:$F,"долг")</f>
        <v>0</v>
      </c>
      <c r="F42" s="13">
        <f t="shared" si="2"/>
        <v>0</v>
      </c>
      <c r="G42" s="14">
        <f t="shared" si="1"/>
        <v>0</v>
      </c>
    </row>
    <row r="43" spans="1:7" ht="13.5" customHeight="1">
      <c r="A43" s="6" t="s">
        <v>38</v>
      </c>
      <c r="B43" s="7">
        <f t="shared" si="3"/>
        <v>698820.54</v>
      </c>
      <c r="C43" s="7">
        <f>C44+C49+C52+C58+C68+C69</f>
        <v>698820.54</v>
      </c>
      <c r="D43" s="7">
        <f>D44+D49+D52+D58+D68+D69</f>
        <v>0</v>
      </c>
      <c r="E43" s="7">
        <f>E44+E49+E52+E58+E68+E69</f>
        <v>0</v>
      </c>
      <c r="F43" s="7">
        <f>F44+F49+F52+F58+F68+F69</f>
        <v>698820.54</v>
      </c>
      <c r="G43" s="7">
        <f t="shared" si="1"/>
        <v>0</v>
      </c>
    </row>
    <row r="44" spans="1:7" ht="13.5" customHeight="1">
      <c r="A44" s="8" t="s">
        <v>39</v>
      </c>
      <c r="B44" s="9">
        <f t="shared" si="3"/>
        <v>0</v>
      </c>
      <c r="C44" s="9">
        <f>SUM(C45:C48)</f>
        <v>0</v>
      </c>
      <c r="D44" s="9">
        <f>SUM(D45:D48)</f>
        <v>0</v>
      </c>
      <c r="E44" s="9">
        <f>SUM(E45:E48)</f>
        <v>0</v>
      </c>
      <c r="F44" s="9">
        <f>SUM(F45:F48)</f>
        <v>0</v>
      </c>
      <c r="G44" s="9">
        <f t="shared" si="1"/>
        <v>0</v>
      </c>
    </row>
    <row r="45" spans="1:7" ht="13.5" customHeight="1">
      <c r="A45" s="11" t="s">
        <v>40</v>
      </c>
      <c r="B45" s="13">
        <f t="shared" si="3"/>
        <v>0</v>
      </c>
      <c r="C45" s="13">
        <f>_xlfn.SUMIFS(учет!$E:$E,учет!$D:$D,ПМ2!A45,учет!$F:$F,"опл")</f>
        <v>0</v>
      </c>
      <c r="D45" s="13"/>
      <c r="E45" s="13">
        <f>_xlfn.SUMIFS(учет!$E:$E,учет!$D:$D,ПМ2!A45,учет!$F:$F,"долг")</f>
        <v>0</v>
      </c>
      <c r="F45" s="13">
        <f t="shared" si="2"/>
        <v>0</v>
      </c>
      <c r="G45" s="14">
        <f t="shared" si="1"/>
        <v>0</v>
      </c>
    </row>
    <row r="46" spans="1:7" ht="13.5" customHeight="1">
      <c r="A46" s="11" t="s">
        <v>41</v>
      </c>
      <c r="B46" s="13">
        <f t="shared" si="3"/>
        <v>0</v>
      </c>
      <c r="C46" s="13">
        <f>_xlfn.SUMIFS(учет!$E:$E,учет!$D:$D,ПМ2!A46,учет!$F:$F,"опл")</f>
        <v>0</v>
      </c>
      <c r="D46" s="13"/>
      <c r="E46" s="13">
        <f>_xlfn.SUMIFS(учет!$E:$E,учет!$D:$D,ПМ2!A46,учет!$F:$F,"долг")</f>
        <v>0</v>
      </c>
      <c r="F46" s="13">
        <f t="shared" si="2"/>
        <v>0</v>
      </c>
      <c r="G46" s="14">
        <f t="shared" si="1"/>
        <v>0</v>
      </c>
    </row>
    <row r="47" spans="1:7" ht="13.5" customHeight="1">
      <c r="A47" s="11" t="s">
        <v>42</v>
      </c>
      <c r="B47" s="13">
        <f t="shared" si="3"/>
        <v>0</v>
      </c>
      <c r="C47" s="13">
        <f>_xlfn.SUMIFS(учет!$E:$E,учет!$D:$D,ПМ2!A47,учет!$F:$F,"опл")</f>
        <v>0</v>
      </c>
      <c r="D47" s="13"/>
      <c r="E47" s="13">
        <f>_xlfn.SUMIFS(учет!$E:$E,учет!$D:$D,ПМ2!A47,учет!$F:$F,"долг")</f>
        <v>0</v>
      </c>
      <c r="F47" s="13">
        <f t="shared" si="2"/>
        <v>0</v>
      </c>
      <c r="G47" s="14">
        <f t="shared" si="1"/>
        <v>0</v>
      </c>
    </row>
    <row r="48" spans="1:7" ht="13.5" customHeight="1">
      <c r="A48" s="11" t="s">
        <v>43</v>
      </c>
      <c r="B48" s="13">
        <f t="shared" si="3"/>
        <v>0</v>
      </c>
      <c r="C48" s="13">
        <f>_xlfn.SUMIFS(учет!$E:$E,учет!$D:$D,ПМ2!A48,учет!$F:$F,"опл")</f>
        <v>0</v>
      </c>
      <c r="D48" s="13"/>
      <c r="E48" s="13">
        <f>_xlfn.SUMIFS(учет!$E:$E,учет!$D:$D,ПМ2!A48,учет!$F:$F,"долг")</f>
        <v>0</v>
      </c>
      <c r="F48" s="13">
        <f t="shared" si="2"/>
        <v>0</v>
      </c>
      <c r="G48" s="14">
        <f t="shared" si="1"/>
        <v>0</v>
      </c>
    </row>
    <row r="49" spans="1:7" ht="13.5" customHeight="1">
      <c r="A49" s="8" t="s">
        <v>44</v>
      </c>
      <c r="B49" s="9">
        <f t="shared" si="3"/>
        <v>0</v>
      </c>
      <c r="C49" s="9">
        <f>SUM(C50:C51)</f>
        <v>0</v>
      </c>
      <c r="D49" s="9"/>
      <c r="E49" s="9">
        <v>0</v>
      </c>
      <c r="F49" s="9">
        <f t="shared" si="2"/>
        <v>0</v>
      </c>
      <c r="G49" s="10">
        <f t="shared" si="1"/>
        <v>0</v>
      </c>
    </row>
    <row r="50" spans="1:7" ht="13.5" customHeight="1">
      <c r="A50" s="11" t="s">
        <v>45</v>
      </c>
      <c r="B50" s="13">
        <f t="shared" si="3"/>
        <v>0</v>
      </c>
      <c r="C50" s="13">
        <f>_xlfn.SUMIFS(учет!$E:$E,учет!$D:$D,ПМ2!A50,учет!$F:$F,"опл")</f>
        <v>0</v>
      </c>
      <c r="D50" s="13"/>
      <c r="E50" s="13">
        <f>_xlfn.SUMIFS(учет!$E:$E,учет!$D:$D,ПМ2!A50,учет!$F:$F,"долг")</f>
        <v>0</v>
      </c>
      <c r="F50" s="13">
        <f t="shared" si="2"/>
        <v>0</v>
      </c>
      <c r="G50" s="14">
        <f t="shared" si="1"/>
        <v>0</v>
      </c>
    </row>
    <row r="51" spans="1:7" ht="13.5" customHeight="1">
      <c r="A51" s="11" t="s">
        <v>46</v>
      </c>
      <c r="B51" s="13">
        <f t="shared" si="3"/>
        <v>0</v>
      </c>
      <c r="C51" s="13">
        <f>_xlfn.SUMIFS(учет!$E:$E,учет!$D:$D,ПМ2!A51,учет!$F:$F,"опл")</f>
        <v>0</v>
      </c>
      <c r="D51" s="13"/>
      <c r="E51" s="13">
        <f>_xlfn.SUMIFS(учет!$E:$E,учет!$D:$D,ПМ2!A51,учет!$F:$F,"долг")</f>
        <v>0</v>
      </c>
      <c r="F51" s="13">
        <f t="shared" si="2"/>
        <v>0</v>
      </c>
      <c r="G51" s="14">
        <f t="shared" si="1"/>
        <v>0</v>
      </c>
    </row>
    <row r="52" spans="1:7" ht="13.5" customHeight="1">
      <c r="A52" s="8" t="s">
        <v>47</v>
      </c>
      <c r="B52" s="9">
        <f t="shared" si="3"/>
        <v>129200</v>
      </c>
      <c r="C52" s="9">
        <f>SUM(C53:C57)</f>
        <v>129200</v>
      </c>
      <c r="D52" s="9"/>
      <c r="E52" s="9">
        <v>0</v>
      </c>
      <c r="F52" s="9">
        <f t="shared" si="2"/>
        <v>129200</v>
      </c>
      <c r="G52" s="10">
        <f t="shared" si="1"/>
        <v>0</v>
      </c>
    </row>
    <row r="53" spans="1:7" ht="13.5" customHeight="1">
      <c r="A53" s="11" t="s">
        <v>48</v>
      </c>
      <c r="B53" s="13">
        <f t="shared" si="3"/>
        <v>0</v>
      </c>
      <c r="C53" s="13">
        <f>_xlfn.SUMIFS(учет!$E:$E,учет!$D:$D,ПМ2!A53,учет!$F:$F,"опл")</f>
        <v>0</v>
      </c>
      <c r="D53" s="13"/>
      <c r="E53" s="13">
        <f>_xlfn.SUMIFS(учет!$E:$E,учет!$D:$D,ПМ2!A53,учет!$F:$F,"долг")</f>
        <v>0</v>
      </c>
      <c r="F53" s="13">
        <f t="shared" si="2"/>
        <v>0</v>
      </c>
      <c r="G53" s="14">
        <f t="shared" si="1"/>
        <v>0</v>
      </c>
    </row>
    <row r="54" spans="1:7" ht="13.5" customHeight="1">
      <c r="A54" s="11" t="s">
        <v>49</v>
      </c>
      <c r="B54" s="13">
        <f t="shared" si="3"/>
        <v>0</v>
      </c>
      <c r="C54" s="13">
        <f>_xlfn.SUMIFS(учет!$E:$E,учет!$D:$D,ПМ2!A54,учет!$F:$F,"опл")</f>
        <v>0</v>
      </c>
      <c r="D54" s="13"/>
      <c r="E54" s="13">
        <f>_xlfn.SUMIFS(учет!$E:$E,учет!$D:$D,ПМ2!A54,учет!$F:$F,"долг")</f>
        <v>0</v>
      </c>
      <c r="F54" s="13">
        <f t="shared" si="2"/>
        <v>0</v>
      </c>
      <c r="G54" s="14">
        <f t="shared" si="1"/>
        <v>0</v>
      </c>
    </row>
    <row r="55" spans="1:7" ht="13.5" customHeight="1">
      <c r="A55" s="11" t="s">
        <v>50</v>
      </c>
      <c r="B55" s="13">
        <f t="shared" si="3"/>
        <v>129200</v>
      </c>
      <c r="C55" s="13">
        <f>_xlfn.SUMIFS(учет!$E:$E,учет!$D:$D,ПМ2!A55,учет!$F:$F,"опл")</f>
        <v>129200</v>
      </c>
      <c r="D55" s="13"/>
      <c r="E55" s="13">
        <f>_xlfn.SUMIFS(учет!$E:$E,учет!$D:$D,ПМ2!A55,учет!$F:$F,"долг")</f>
        <v>0</v>
      </c>
      <c r="F55" s="13">
        <f t="shared" si="2"/>
        <v>129200</v>
      </c>
      <c r="G55" s="14">
        <f t="shared" si="1"/>
        <v>0</v>
      </c>
    </row>
    <row r="56" spans="1:7" ht="13.5" customHeight="1">
      <c r="A56" s="11" t="s">
        <v>51</v>
      </c>
      <c r="B56" s="13">
        <f t="shared" si="3"/>
        <v>0</v>
      </c>
      <c r="C56" s="13">
        <f>_xlfn.SUMIFS(учет!$E:$E,учет!$D:$D,ПМ2!A56,учет!$F:$F,"опл")</f>
        <v>0</v>
      </c>
      <c r="D56" s="13"/>
      <c r="E56" s="13">
        <f>_xlfn.SUMIFS(учет!$E:$E,учет!$D:$D,ПМ2!A56,учет!$F:$F,"долг")</f>
        <v>0</v>
      </c>
      <c r="F56" s="13">
        <f t="shared" si="2"/>
        <v>0</v>
      </c>
      <c r="G56" s="14">
        <f t="shared" si="1"/>
        <v>0</v>
      </c>
    </row>
    <row r="57" spans="1:7" ht="13.5" customHeight="1">
      <c r="A57" s="11" t="s">
        <v>52</v>
      </c>
      <c r="B57" s="13">
        <f t="shared" si="3"/>
        <v>0</v>
      </c>
      <c r="C57" s="13">
        <f>_xlfn.SUMIFS(учет!$E:$E,учет!$D:$D,ПМ2!A57,учет!$F:$F,"опл")</f>
        <v>0</v>
      </c>
      <c r="D57" s="13"/>
      <c r="E57" s="13">
        <f>_xlfn.SUMIFS(учет!$E:$E,учет!$D:$D,ПМ2!A57,учет!$F:$F,"долг")</f>
        <v>0</v>
      </c>
      <c r="F57" s="13">
        <f t="shared" si="2"/>
        <v>0</v>
      </c>
      <c r="G57" s="14">
        <f t="shared" si="1"/>
        <v>0</v>
      </c>
    </row>
    <row r="58" spans="1:7" ht="13.5" customHeight="1">
      <c r="A58" s="8" t="s">
        <v>53</v>
      </c>
      <c r="B58" s="9">
        <f t="shared" si="3"/>
        <v>449575.54</v>
      </c>
      <c r="C58" s="9">
        <f>SUM(C59:C67)</f>
        <v>449575.54</v>
      </c>
      <c r="D58" s="9">
        <f>SUM(D59:D67)</f>
        <v>0</v>
      </c>
      <c r="E58" s="9">
        <f>SUM(E59:E67)</f>
        <v>0</v>
      </c>
      <c r="F58" s="9">
        <f>SUM(F59:F67)</f>
        <v>449575.54</v>
      </c>
      <c r="G58" s="9">
        <f>B58-F58</f>
        <v>0</v>
      </c>
    </row>
    <row r="59" spans="1:7" ht="13.5" customHeight="1">
      <c r="A59" s="11" t="s">
        <v>54</v>
      </c>
      <c r="B59" s="13">
        <f t="shared" si="3"/>
        <v>295253.54</v>
      </c>
      <c r="C59" s="13">
        <f>_xlfn.SUMIFS(учет!$E:$E,учет!$D:$D,ПМ2!A59,учет!$F:$F,"опл")</f>
        <v>295253.54</v>
      </c>
      <c r="D59" s="13"/>
      <c r="E59" s="13">
        <f>_xlfn.SUMIFS(учет!$E:$E,учет!$D:$D,ПМ2!A59,учет!$F:$F,"долг")</f>
        <v>0</v>
      </c>
      <c r="F59" s="13">
        <f t="shared" si="2"/>
        <v>295253.54</v>
      </c>
      <c r="G59" s="14">
        <f t="shared" si="1"/>
        <v>0</v>
      </c>
    </row>
    <row r="60" spans="1:7" ht="13.5" customHeight="1">
      <c r="A60" s="11" t="s">
        <v>55</v>
      </c>
      <c r="B60" s="13">
        <f t="shared" si="3"/>
        <v>0</v>
      </c>
      <c r="C60" s="13">
        <f>_xlfn.SUMIFS(учет!$E:$E,учет!$D:$D,ПМ2!A60,учет!$F:$F,"опл")</f>
        <v>0</v>
      </c>
      <c r="D60" s="13"/>
      <c r="E60" s="13">
        <f>_xlfn.SUMIFS(учет!$E:$E,учет!$D:$D,ПМ2!A60,учет!$F:$F,"долг")</f>
        <v>0</v>
      </c>
      <c r="F60" s="13">
        <f t="shared" si="2"/>
        <v>0</v>
      </c>
      <c r="G60" s="14">
        <f t="shared" si="1"/>
        <v>0</v>
      </c>
    </row>
    <row r="61" spans="1:7" ht="13.5" customHeight="1">
      <c r="A61" s="11" t="s">
        <v>56</v>
      </c>
      <c r="B61" s="13">
        <f t="shared" si="3"/>
        <v>0</v>
      </c>
      <c r="C61" s="13">
        <f>_xlfn.SUMIFS(учет!$E:$E,учет!$D:$D,ПМ2!A61,учет!$F:$F,"опл")</f>
        <v>0</v>
      </c>
      <c r="D61" s="13"/>
      <c r="E61" s="13">
        <f>_xlfn.SUMIFS(учет!$E:$E,учет!$D:$D,ПМ2!A61,учет!$F:$F,"долг")</f>
        <v>0</v>
      </c>
      <c r="F61" s="13">
        <f t="shared" si="2"/>
        <v>0</v>
      </c>
      <c r="G61" s="14">
        <f t="shared" si="1"/>
        <v>0</v>
      </c>
    </row>
    <row r="62" spans="1:7" ht="13.5" customHeight="1">
      <c r="A62" s="11" t="s">
        <v>57</v>
      </c>
      <c r="B62" s="13">
        <f t="shared" si="3"/>
        <v>0</v>
      </c>
      <c r="C62" s="13">
        <f>_xlfn.SUMIFS(учет!$E:$E,учет!$D:$D,ПМ2!A62,учет!$F:$F,"опл")</f>
        <v>0</v>
      </c>
      <c r="D62" s="13"/>
      <c r="E62" s="13">
        <f>_xlfn.SUMIFS(учет!$E:$E,учет!$D:$D,ПМ2!A62,учет!$F:$F,"долг")</f>
        <v>0</v>
      </c>
      <c r="F62" s="13">
        <f t="shared" si="2"/>
        <v>0</v>
      </c>
      <c r="G62" s="14">
        <f t="shared" si="1"/>
        <v>0</v>
      </c>
    </row>
    <row r="63" spans="1:7" ht="13.5" customHeight="1">
      <c r="A63" s="11" t="s">
        <v>58</v>
      </c>
      <c r="B63" s="13">
        <f t="shared" si="3"/>
        <v>111530</v>
      </c>
      <c r="C63" s="13">
        <f>_xlfn.SUMIFS(учет!$E:$E,учет!$D:$D,ПМ2!A63,учет!$F:$F,"опл")</f>
        <v>111530</v>
      </c>
      <c r="D63" s="13"/>
      <c r="E63" s="13">
        <f>_xlfn.SUMIFS(учет!$E:$E,учет!$D:$D,ПМ2!A63,учет!$F:$F,"долг")</f>
        <v>0</v>
      </c>
      <c r="F63" s="13">
        <f t="shared" si="2"/>
        <v>111530</v>
      </c>
      <c r="G63" s="14">
        <f t="shared" si="1"/>
        <v>0</v>
      </c>
    </row>
    <row r="64" spans="1:7" ht="13.5" customHeight="1">
      <c r="A64" s="11" t="s">
        <v>59</v>
      </c>
      <c r="B64" s="13">
        <f t="shared" si="3"/>
        <v>42792</v>
      </c>
      <c r="C64" s="13">
        <f>_xlfn.SUMIFS(учет!$E:$E,учет!$D:$D,ПМ2!A64,учет!$F:$F,"опл")</f>
        <v>42792</v>
      </c>
      <c r="D64" s="13"/>
      <c r="E64" s="13">
        <f>_xlfn.SUMIFS(учет!$E:$E,учет!$D:$D,ПМ2!A64,учет!$F:$F,"долг")</f>
        <v>0</v>
      </c>
      <c r="F64" s="13">
        <f t="shared" si="2"/>
        <v>42792</v>
      </c>
      <c r="G64" s="14">
        <f t="shared" si="1"/>
        <v>0</v>
      </c>
    </row>
    <row r="65" spans="1:7" ht="13.5" customHeight="1">
      <c r="A65" s="11" t="s">
        <v>60</v>
      </c>
      <c r="B65" s="13">
        <f t="shared" si="3"/>
        <v>0</v>
      </c>
      <c r="C65" s="13">
        <f>_xlfn.SUMIFS(учет!$E:$E,учет!$D:$D,ПМ2!A65,учет!$F:$F,"опл")</f>
        <v>0</v>
      </c>
      <c r="D65" s="13"/>
      <c r="E65" s="13">
        <f>_xlfn.SUMIFS(учет!$E:$E,учет!$D:$D,ПМ2!A65,учет!$F:$F,"долг")</f>
        <v>0</v>
      </c>
      <c r="F65" s="13">
        <f t="shared" si="2"/>
        <v>0</v>
      </c>
      <c r="G65" s="14">
        <f t="shared" si="1"/>
        <v>0</v>
      </c>
    </row>
    <row r="66" spans="1:7" ht="13.5" customHeight="1">
      <c r="A66" s="11" t="s">
        <v>61</v>
      </c>
      <c r="B66" s="13">
        <f t="shared" si="3"/>
        <v>0</v>
      </c>
      <c r="C66" s="13">
        <f>_xlfn.SUMIFS(учет!$E:$E,учет!$D:$D,ПМ2!A66,учет!$F:$F,"опл")</f>
        <v>0</v>
      </c>
      <c r="D66" s="13"/>
      <c r="E66" s="13">
        <f>_xlfn.SUMIFS(учет!$E:$E,учет!$D:$D,ПМ2!A66,учет!$F:$F,"долг")</f>
        <v>0</v>
      </c>
      <c r="F66" s="13">
        <f t="shared" si="2"/>
        <v>0</v>
      </c>
      <c r="G66" s="14">
        <f t="shared" si="1"/>
        <v>0</v>
      </c>
    </row>
    <row r="67" spans="1:7" ht="13.5" customHeight="1">
      <c r="A67" s="11" t="s">
        <v>62</v>
      </c>
      <c r="B67" s="13">
        <f aca="true" t="shared" si="4" ref="B67:B78">F67</f>
        <v>0</v>
      </c>
      <c r="C67" s="13">
        <f>_xlfn.SUMIFS(учет!$E:$E,учет!$D:$D,ПМ2!A67,учет!$F:$F,"опл")</f>
        <v>0</v>
      </c>
      <c r="D67" s="13"/>
      <c r="E67" s="13">
        <f>_xlfn.SUMIFS(учет!$E:$E,учет!$D:$D,ПМ2!A67,учет!$F:$F,"долг")</f>
        <v>0</v>
      </c>
      <c r="F67" s="13">
        <f t="shared" si="2"/>
        <v>0</v>
      </c>
      <c r="G67" s="14">
        <f t="shared" si="1"/>
        <v>0</v>
      </c>
    </row>
    <row r="68" spans="1:7" ht="13.5" customHeight="1">
      <c r="A68" s="19" t="s">
        <v>63</v>
      </c>
      <c r="B68" s="20">
        <f t="shared" si="4"/>
        <v>6950</v>
      </c>
      <c r="C68" s="20">
        <f>_xlfn.SUMIFS(учет!$E:$E,учет!$D:$D,ПМ2!A68,учет!$F:$F,"опл")</f>
        <v>6950</v>
      </c>
      <c r="D68" s="20"/>
      <c r="E68" s="20">
        <f>_xlfn.SUMIFS(учет!$E:$E,учет!$D:$D,ПМ2!A68,учет!$F:$F,"долг")</f>
        <v>0</v>
      </c>
      <c r="F68" s="20">
        <f t="shared" si="2"/>
        <v>6950</v>
      </c>
      <c r="G68" s="20">
        <f aca="true" t="shared" si="5" ref="G68:G78">B68-F68</f>
        <v>0</v>
      </c>
    </row>
    <row r="69" spans="1:7" ht="13.5" customHeight="1">
      <c r="A69" s="8" t="s">
        <v>64</v>
      </c>
      <c r="B69" s="9">
        <f t="shared" si="4"/>
        <v>113095</v>
      </c>
      <c r="C69" s="9">
        <f>SUM(C70:C77)</f>
        <v>113095</v>
      </c>
      <c r="D69" s="9">
        <f>SUM(D70:D77)</f>
        <v>0</v>
      </c>
      <c r="E69" s="9">
        <f>SUM(E70:E77)</f>
        <v>0</v>
      </c>
      <c r="F69" s="9">
        <f>SUM(F70:F77)</f>
        <v>113095</v>
      </c>
      <c r="G69" s="9">
        <f t="shared" si="5"/>
        <v>0</v>
      </c>
    </row>
    <row r="70" spans="1:7" ht="13.5" customHeight="1">
      <c r="A70" s="11" t="s">
        <v>65</v>
      </c>
      <c r="B70" s="12">
        <f t="shared" si="4"/>
        <v>0</v>
      </c>
      <c r="C70" s="12">
        <f>_xlfn.SUMIFS(учет!$E:$E,учет!$D:$D,ПМ2!A70,учет!$F:$F,"опл")</f>
        <v>0</v>
      </c>
      <c r="D70" s="13"/>
      <c r="E70" s="13">
        <f>_xlfn.SUMIFS(учет!$E:$E,учет!$D:$D,ПМ2!A70,учет!$F:$F,"долг")</f>
        <v>0</v>
      </c>
      <c r="F70" s="13">
        <f aca="true" t="shared" si="6" ref="F70:F76">C70+D70+E70</f>
        <v>0</v>
      </c>
      <c r="G70" s="14">
        <f t="shared" si="5"/>
        <v>0</v>
      </c>
    </row>
    <row r="71" spans="1:7" ht="13.5" customHeight="1">
      <c r="A71" s="11" t="s">
        <v>66</v>
      </c>
      <c r="B71" s="12">
        <f t="shared" si="4"/>
        <v>0</v>
      </c>
      <c r="C71" s="12">
        <f>_xlfn.SUMIFS(учет!$E:$E,учет!$D:$D,ПМ2!A71,учет!$F:$F,"опл")</f>
        <v>0</v>
      </c>
      <c r="D71" s="13"/>
      <c r="E71" s="13">
        <f>_xlfn.SUMIFS(учет!$E:$E,учет!$D:$D,ПМ2!A71,учет!$F:$F,"долг")</f>
        <v>0</v>
      </c>
      <c r="F71" s="13">
        <f t="shared" si="6"/>
        <v>0</v>
      </c>
      <c r="G71" s="14">
        <f t="shared" si="5"/>
        <v>0</v>
      </c>
    </row>
    <row r="72" spans="1:7" ht="13.5" customHeight="1">
      <c r="A72" s="11" t="s">
        <v>213</v>
      </c>
      <c r="B72" s="12">
        <f t="shared" si="4"/>
        <v>33595</v>
      </c>
      <c r="C72" s="12">
        <f>_xlfn.SUMIFS(учет!$E:$E,учет!$D:$D,ПМ2!A72,учет!$F:$F,"опл")</f>
        <v>33595</v>
      </c>
      <c r="D72" s="13"/>
      <c r="E72" s="13">
        <f>_xlfn.SUMIFS(учет!$E:$E,учет!$D:$D,ПМ2!A72,учет!$F:$F,"долг")</f>
        <v>0</v>
      </c>
      <c r="F72" s="13">
        <f t="shared" si="6"/>
        <v>33595</v>
      </c>
      <c r="G72" s="14">
        <f t="shared" si="5"/>
        <v>0</v>
      </c>
    </row>
    <row r="73" spans="1:7" ht="13.5" customHeight="1">
      <c r="A73" s="11" t="s">
        <v>68</v>
      </c>
      <c r="B73" s="12">
        <f t="shared" si="4"/>
        <v>0</v>
      </c>
      <c r="C73" s="12">
        <f>_xlfn.SUMIFS(учет!$E:$E,учет!$D:$D,ПМ2!A73,учет!$F:$F,"опл")</f>
        <v>0</v>
      </c>
      <c r="D73" s="13"/>
      <c r="E73" s="13">
        <f>_xlfn.SUMIFS(учет!$E:$E,учет!$D:$D,ПМ2!A73,учет!$F:$F,"долг")</f>
        <v>0</v>
      </c>
      <c r="F73" s="13">
        <f t="shared" si="6"/>
        <v>0</v>
      </c>
      <c r="G73" s="14">
        <f t="shared" si="5"/>
        <v>0</v>
      </c>
    </row>
    <row r="74" spans="1:7" ht="13.5" customHeight="1">
      <c r="A74" s="11" t="s">
        <v>81</v>
      </c>
      <c r="B74" s="12">
        <f t="shared" si="4"/>
        <v>0</v>
      </c>
      <c r="C74" s="12">
        <f>_xlfn.SUMIFS(учет!$E:$E,учет!$D:$D,ПМ2!A74,учет!$F:$F,"опл")</f>
        <v>0</v>
      </c>
      <c r="D74" s="13"/>
      <c r="E74" s="13">
        <f>_xlfn.SUMIFS(учет!$E:$E,учет!$D:$D,ПМ2!A74,учет!$F:$F,"долг")</f>
        <v>0</v>
      </c>
      <c r="F74" s="13">
        <f t="shared" si="6"/>
        <v>0</v>
      </c>
      <c r="G74" s="14">
        <f t="shared" si="5"/>
        <v>0</v>
      </c>
    </row>
    <row r="75" spans="1:7" ht="13.5" customHeight="1">
      <c r="A75" s="11" t="s">
        <v>69</v>
      </c>
      <c r="B75" s="12">
        <f t="shared" si="4"/>
        <v>0</v>
      </c>
      <c r="C75" s="12">
        <f>_xlfn.SUMIFS(учет!$E:$E,учет!$D:$D,ПМ2!A75,учет!$F:$F,"опл")</f>
        <v>0</v>
      </c>
      <c r="D75" s="13"/>
      <c r="E75" s="13">
        <f>_xlfn.SUMIFS(учет!$E:$E,учет!$D:$D,ПМ2!A75,учет!$F:$F,"долг")</f>
        <v>0</v>
      </c>
      <c r="F75" s="13">
        <f t="shared" si="6"/>
        <v>0</v>
      </c>
      <c r="G75" s="14">
        <f t="shared" si="5"/>
        <v>0</v>
      </c>
    </row>
    <row r="76" spans="1:7" ht="13.5" customHeight="1">
      <c r="A76" s="11" t="s">
        <v>70</v>
      </c>
      <c r="B76" s="12">
        <f t="shared" si="4"/>
        <v>0</v>
      </c>
      <c r="C76" s="12">
        <f>_xlfn.SUMIFS(учет!$E:$E,учет!$D:$D,ПМ2!A76,учет!$F:$F,"опл")</f>
        <v>0</v>
      </c>
      <c r="D76" s="13"/>
      <c r="E76" s="13">
        <f>_xlfn.SUMIFS(учет!$E:$E,учет!$D:$D,ПМ2!A76,учет!$F:$F,"долг")</f>
        <v>0</v>
      </c>
      <c r="F76" s="13">
        <f t="shared" si="6"/>
        <v>0</v>
      </c>
      <c r="G76" s="14">
        <f t="shared" si="5"/>
        <v>0</v>
      </c>
    </row>
    <row r="77" spans="1:7" ht="13.5" customHeight="1">
      <c r="A77" s="11" t="s">
        <v>83</v>
      </c>
      <c r="B77" s="12">
        <f t="shared" si="4"/>
        <v>79500</v>
      </c>
      <c r="C77" s="12">
        <f>_xlfn.SUMIFS(учет!$E:$E,учет!$D:$D,ПМ2!A77,учет!$F:$F,"опл")</f>
        <v>79500</v>
      </c>
      <c r="D77" s="13"/>
      <c r="E77" s="13">
        <f>_xlfn.SUMIFS(учет!$E:$E,учет!$D:$D,ПМ2!A77,учет!$F:$F,"долг")</f>
        <v>0</v>
      </c>
      <c r="F77" s="13">
        <f>C77+D77+E77</f>
        <v>79500</v>
      </c>
      <c r="G77" s="14">
        <f t="shared" si="5"/>
        <v>0</v>
      </c>
    </row>
    <row r="78" spans="1:7" ht="13.5" customHeight="1">
      <c r="A78" s="23" t="s">
        <v>71</v>
      </c>
      <c r="B78" s="24">
        <f t="shared" si="4"/>
        <v>13218837.29</v>
      </c>
      <c r="C78" s="24">
        <f>C43+C40+C3</f>
        <v>13218837.29</v>
      </c>
      <c r="D78" s="24">
        <f>D43+D40+D3</f>
        <v>0</v>
      </c>
      <c r="E78" s="24">
        <f>E43+E40+E3</f>
        <v>0</v>
      </c>
      <c r="F78" s="24">
        <f>F43+F40+F3</f>
        <v>13218837.29</v>
      </c>
      <c r="G78" s="24">
        <f t="shared" si="5"/>
        <v>0</v>
      </c>
    </row>
    <row r="79" spans="1:3" ht="15">
      <c r="A79" s="30"/>
      <c r="C79" s="41"/>
    </row>
    <row r="80" spans="3:5" ht="15">
      <c r="C80" s="26"/>
      <c r="E80" s="25"/>
    </row>
    <row r="81" ht="15">
      <c r="C81" s="27"/>
    </row>
    <row r="82" spans="2:4" ht="15">
      <c r="B82" s="25"/>
      <c r="C82" s="25"/>
      <c r="D82" s="25"/>
    </row>
    <row r="83" spans="1:4" ht="15">
      <c r="A83" t="s">
        <v>72</v>
      </c>
      <c r="C83" s="28"/>
      <c r="D83" s="28"/>
    </row>
    <row r="84" spans="1:4" ht="15">
      <c r="A84" t="s">
        <v>73</v>
      </c>
      <c r="B84" s="29"/>
      <c r="C84" s="28"/>
      <c r="D84" s="28"/>
    </row>
    <row r="85" ht="15">
      <c r="C85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10" sqref="A110:IV110"/>
    </sheetView>
  </sheetViews>
  <sheetFormatPr defaultColWidth="9.140625" defaultRowHeight="15"/>
  <cols>
    <col min="2" max="2" width="21.140625" style="0" customWidth="1"/>
    <col min="3" max="3" width="37.00390625" style="0" customWidth="1"/>
    <col min="4" max="4" width="31.00390625" style="0" customWidth="1"/>
    <col min="5" max="5" width="12.00390625" style="25" customWidth="1"/>
    <col min="6" max="6" width="12.00390625" style="41" customWidth="1"/>
    <col min="7" max="7" width="7.140625" style="48" customWidth="1"/>
    <col min="8" max="8" width="9.8515625" style="0" customWidth="1"/>
    <col min="9" max="9" width="10.00390625" style="0" customWidth="1"/>
    <col min="10" max="10" width="0.85546875" style="0" customWidth="1"/>
    <col min="12" max="12" width="9.57421875" style="0" customWidth="1"/>
  </cols>
  <sheetData>
    <row r="1" spans="1:12" ht="15">
      <c r="A1" s="32" t="s">
        <v>144</v>
      </c>
      <c r="D1" s="38" t="s">
        <v>143</v>
      </c>
      <c r="E1" s="59">
        <f>SUM(E3:E325)</f>
        <v>13475161.29</v>
      </c>
      <c r="F1" s="45"/>
      <c r="H1" s="51" t="s">
        <v>148</v>
      </c>
      <c r="I1" s="52">
        <f>_xlfn.SUMIFS(E:E,F:F,H1)</f>
        <v>13475161.29</v>
      </c>
      <c r="J1" s="25"/>
      <c r="K1" s="56" t="s">
        <v>155</v>
      </c>
      <c r="L1" s="57">
        <f>_xlfn.SUMIFS(E:E,G:G,K1)</f>
        <v>9768466.289999997</v>
      </c>
    </row>
    <row r="2" spans="1:12" s="34" customFormat="1" ht="15.75" thickBot="1">
      <c r="A2" s="64" t="s">
        <v>87</v>
      </c>
      <c r="B2" s="64" t="s">
        <v>79</v>
      </c>
      <c r="C2" s="64" t="s">
        <v>88</v>
      </c>
      <c r="D2" s="64" t="s">
        <v>89</v>
      </c>
      <c r="E2" s="65" t="s">
        <v>90</v>
      </c>
      <c r="F2" s="66" t="s">
        <v>149</v>
      </c>
      <c r="G2" s="49"/>
      <c r="H2" s="53" t="s">
        <v>147</v>
      </c>
      <c r="I2" s="54">
        <f>_xlfn.SUMIFS(E:E,F:F,H2)</f>
        <v>0</v>
      </c>
      <c r="J2" s="45"/>
      <c r="K2" s="55" t="s">
        <v>156</v>
      </c>
      <c r="L2" s="58">
        <f>_xlfn.SUMIFS(E:E,G:G,K2)</f>
        <v>3706695</v>
      </c>
    </row>
    <row r="3" spans="1:7" ht="15">
      <c r="A3" s="60">
        <v>43192</v>
      </c>
      <c r="B3" s="61" t="s">
        <v>159</v>
      </c>
      <c r="C3" s="61" t="s">
        <v>169</v>
      </c>
      <c r="D3" s="61" t="s">
        <v>21</v>
      </c>
      <c r="E3" s="62">
        <v>323000</v>
      </c>
      <c r="F3" s="63" t="s">
        <v>148</v>
      </c>
      <c r="G3" s="50" t="s">
        <v>156</v>
      </c>
    </row>
    <row r="4" spans="1:7" ht="15">
      <c r="A4" s="36">
        <v>43195</v>
      </c>
      <c r="B4" s="35" t="s">
        <v>124</v>
      </c>
      <c r="C4" s="35" t="s">
        <v>125</v>
      </c>
      <c r="D4" s="35" t="s">
        <v>22</v>
      </c>
      <c r="E4" s="37">
        <v>95260</v>
      </c>
      <c r="F4" s="46" t="s">
        <v>148</v>
      </c>
      <c r="G4" s="50" t="s">
        <v>155</v>
      </c>
    </row>
    <row r="5" spans="1:7" ht="15">
      <c r="A5" s="36">
        <v>43199</v>
      </c>
      <c r="B5" s="35" t="s">
        <v>135</v>
      </c>
      <c r="C5" s="35" t="s">
        <v>127</v>
      </c>
      <c r="D5" s="35" t="s">
        <v>27</v>
      </c>
      <c r="E5" s="37">
        <v>136410</v>
      </c>
      <c r="F5" s="46" t="s">
        <v>148</v>
      </c>
      <c r="G5" s="50" t="s">
        <v>155</v>
      </c>
    </row>
    <row r="6" spans="1:7" ht="15">
      <c r="A6" s="36">
        <v>43199</v>
      </c>
      <c r="B6" s="35" t="s">
        <v>95</v>
      </c>
      <c r="C6" s="35" t="s">
        <v>138</v>
      </c>
      <c r="D6" s="35" t="s">
        <v>21</v>
      </c>
      <c r="E6" s="37">
        <f>57600+58964.57</f>
        <v>116564.57</v>
      </c>
      <c r="F6" s="46" t="s">
        <v>148</v>
      </c>
      <c r="G6" s="50" t="s">
        <v>155</v>
      </c>
    </row>
    <row r="7" spans="1:7" ht="15">
      <c r="A7" s="36">
        <v>43199</v>
      </c>
      <c r="B7" s="35" t="s">
        <v>133</v>
      </c>
      <c r="C7" s="35" t="s">
        <v>134</v>
      </c>
      <c r="D7" s="35" t="s">
        <v>16</v>
      </c>
      <c r="E7" s="37">
        <v>348069.31</v>
      </c>
      <c r="F7" s="46" t="s">
        <v>148</v>
      </c>
      <c r="G7" s="50" t="s">
        <v>155</v>
      </c>
    </row>
    <row r="8" spans="1:7" ht="15">
      <c r="A8" s="36">
        <v>43202</v>
      </c>
      <c r="B8" s="35" t="s">
        <v>95</v>
      </c>
      <c r="C8" s="35" t="s">
        <v>145</v>
      </c>
      <c r="D8" s="35" t="s">
        <v>21</v>
      </c>
      <c r="E8" s="37">
        <v>1421030</v>
      </c>
      <c r="F8" s="46" t="s">
        <v>148</v>
      </c>
      <c r="G8" s="50" t="s">
        <v>155</v>
      </c>
    </row>
    <row r="9" spans="1:7" ht="15">
      <c r="A9" s="42">
        <v>43202</v>
      </c>
      <c r="B9" s="43" t="s">
        <v>120</v>
      </c>
      <c r="C9" s="43" t="s">
        <v>121</v>
      </c>
      <c r="D9" s="43" t="s">
        <v>22</v>
      </c>
      <c r="E9" s="44">
        <v>155860.5</v>
      </c>
      <c r="F9" s="47" t="s">
        <v>148</v>
      </c>
      <c r="G9" s="50" t="s">
        <v>155</v>
      </c>
    </row>
    <row r="10" spans="1:7" ht="15">
      <c r="A10" s="42">
        <v>43203</v>
      </c>
      <c r="B10" s="43" t="s">
        <v>95</v>
      </c>
      <c r="C10" s="43" t="s">
        <v>139</v>
      </c>
      <c r="D10" s="43" t="s">
        <v>21</v>
      </c>
      <c r="E10" s="44">
        <v>212617.8</v>
      </c>
      <c r="F10" s="47" t="s">
        <v>148</v>
      </c>
      <c r="G10" s="50" t="s">
        <v>155</v>
      </c>
    </row>
    <row r="11" spans="1:7" ht="15">
      <c r="A11" s="42">
        <v>43203</v>
      </c>
      <c r="B11" s="43" t="s">
        <v>122</v>
      </c>
      <c r="C11" s="43" t="s">
        <v>123</v>
      </c>
      <c r="D11" s="43" t="s">
        <v>27</v>
      </c>
      <c r="E11" s="44">
        <v>105780</v>
      </c>
      <c r="F11" s="47" t="s">
        <v>148</v>
      </c>
      <c r="G11" s="50" t="s">
        <v>155</v>
      </c>
    </row>
    <row r="12" spans="1:7" ht="15">
      <c r="A12" s="36">
        <v>43206</v>
      </c>
      <c r="B12" s="35" t="s">
        <v>133</v>
      </c>
      <c r="C12" s="35" t="s">
        <v>134</v>
      </c>
      <c r="D12" s="35" t="s">
        <v>16</v>
      </c>
      <c r="E12" s="37">
        <v>63172.48</v>
      </c>
      <c r="F12" s="46" t="s">
        <v>148</v>
      </c>
      <c r="G12" s="50" t="s">
        <v>155</v>
      </c>
    </row>
    <row r="13" spans="1:7" ht="15">
      <c r="A13" s="36">
        <v>43206</v>
      </c>
      <c r="B13" s="35" t="s">
        <v>137</v>
      </c>
      <c r="C13" s="35" t="s">
        <v>136</v>
      </c>
      <c r="D13" s="35" t="s">
        <v>27</v>
      </c>
      <c r="E13" s="37">
        <v>127040</v>
      </c>
      <c r="F13" s="46" t="s">
        <v>148</v>
      </c>
      <c r="G13" s="50" t="s">
        <v>155</v>
      </c>
    </row>
    <row r="14" spans="1:7" ht="15">
      <c r="A14" s="36">
        <v>43209</v>
      </c>
      <c r="B14" s="35" t="s">
        <v>107</v>
      </c>
      <c r="C14" s="35" t="s">
        <v>128</v>
      </c>
      <c r="D14" s="35" t="s">
        <v>36</v>
      </c>
      <c r="E14" s="37">
        <v>13533</v>
      </c>
      <c r="F14" s="46" t="s">
        <v>148</v>
      </c>
      <c r="G14" s="50" t="s">
        <v>155</v>
      </c>
    </row>
    <row r="15" spans="1:7" ht="15">
      <c r="A15" s="36">
        <v>43209</v>
      </c>
      <c r="B15" s="35" t="s">
        <v>129</v>
      </c>
      <c r="C15" s="35" t="s">
        <v>106</v>
      </c>
      <c r="D15" s="35" t="s">
        <v>54</v>
      </c>
      <c r="E15" s="37">
        <v>165403.4</v>
      </c>
      <c r="F15" s="46" t="s">
        <v>148</v>
      </c>
      <c r="G15" s="50" t="s">
        <v>155</v>
      </c>
    </row>
    <row r="16" spans="1:7" ht="15">
      <c r="A16" s="36">
        <v>43209</v>
      </c>
      <c r="B16" s="35" t="s">
        <v>130</v>
      </c>
      <c r="C16" s="35" t="s">
        <v>106</v>
      </c>
      <c r="D16" s="35" t="s">
        <v>54</v>
      </c>
      <c r="E16" s="37">
        <v>61606.84</v>
      </c>
      <c r="F16" s="46" t="s">
        <v>148</v>
      </c>
      <c r="G16" s="50" t="s">
        <v>155</v>
      </c>
    </row>
    <row r="17" spans="1:7" ht="15">
      <c r="A17" s="36">
        <v>43209</v>
      </c>
      <c r="B17" s="35" t="s">
        <v>131</v>
      </c>
      <c r="C17" s="35" t="s">
        <v>132</v>
      </c>
      <c r="D17" s="35" t="s">
        <v>10</v>
      </c>
      <c r="E17" s="37">
        <v>269000</v>
      </c>
      <c r="F17" s="46" t="s">
        <v>148</v>
      </c>
      <c r="G17" s="50" t="s">
        <v>155</v>
      </c>
    </row>
    <row r="18" spans="1:7" ht="15">
      <c r="A18" s="36">
        <v>43210</v>
      </c>
      <c r="B18" s="35" t="s">
        <v>124</v>
      </c>
      <c r="C18" s="35" t="s">
        <v>125</v>
      </c>
      <c r="D18" s="35" t="s">
        <v>21</v>
      </c>
      <c r="E18" s="37">
        <v>131350</v>
      </c>
      <c r="F18" s="46" t="s">
        <v>148</v>
      </c>
      <c r="G18" s="50" t="s">
        <v>155</v>
      </c>
    </row>
    <row r="19" spans="1:7" ht="15">
      <c r="A19" s="36">
        <v>43210</v>
      </c>
      <c r="B19" s="35" t="s">
        <v>126</v>
      </c>
      <c r="C19" s="35" t="s">
        <v>127</v>
      </c>
      <c r="D19" s="35" t="s">
        <v>27</v>
      </c>
      <c r="E19" s="37">
        <v>88970</v>
      </c>
      <c r="F19" s="46" t="s">
        <v>148</v>
      </c>
      <c r="G19" s="50" t="s">
        <v>155</v>
      </c>
    </row>
    <row r="20" spans="1:7" ht="15">
      <c r="A20" s="36">
        <v>43210</v>
      </c>
      <c r="B20" s="35" t="s">
        <v>163</v>
      </c>
      <c r="C20" s="35" t="s">
        <v>170</v>
      </c>
      <c r="D20" s="35" t="s">
        <v>21</v>
      </c>
      <c r="E20" s="37">
        <v>97700</v>
      </c>
      <c r="F20" s="46" t="s">
        <v>148</v>
      </c>
      <c r="G20" s="50" t="s">
        <v>156</v>
      </c>
    </row>
    <row r="21" spans="1:7" ht="15">
      <c r="A21" s="36">
        <v>43214</v>
      </c>
      <c r="B21" s="35" t="s">
        <v>95</v>
      </c>
      <c r="C21" s="35" t="s">
        <v>108</v>
      </c>
      <c r="D21" s="35" t="s">
        <v>36</v>
      </c>
      <c r="E21" s="37">
        <v>21174</v>
      </c>
      <c r="F21" s="46" t="s">
        <v>148</v>
      </c>
      <c r="G21" s="50" t="s">
        <v>155</v>
      </c>
    </row>
    <row r="22" spans="1:7" ht="15">
      <c r="A22" s="36">
        <v>43214</v>
      </c>
      <c r="B22" s="35" t="s">
        <v>118</v>
      </c>
      <c r="C22" s="35" t="s">
        <v>119</v>
      </c>
      <c r="D22" s="35" t="s">
        <v>6</v>
      </c>
      <c r="E22" s="37">
        <v>202209.5</v>
      </c>
      <c r="F22" s="46" t="s">
        <v>148</v>
      </c>
      <c r="G22" s="50" t="s">
        <v>155</v>
      </c>
    </row>
    <row r="23" spans="1:7" ht="15">
      <c r="A23" s="36">
        <v>43214</v>
      </c>
      <c r="B23" s="35" t="s">
        <v>160</v>
      </c>
      <c r="C23" s="35" t="s">
        <v>166</v>
      </c>
      <c r="D23" s="35" t="s">
        <v>10</v>
      </c>
      <c r="E23" s="44">
        <v>300000</v>
      </c>
      <c r="F23" s="46" t="s">
        <v>148</v>
      </c>
      <c r="G23" s="50" t="s">
        <v>156</v>
      </c>
    </row>
    <row r="24" spans="1:7" ht="15">
      <c r="A24" s="36">
        <v>43215</v>
      </c>
      <c r="B24" s="35" t="s">
        <v>104</v>
      </c>
      <c r="C24" s="35" t="s">
        <v>117</v>
      </c>
      <c r="D24" s="35" t="s">
        <v>21</v>
      </c>
      <c r="E24" s="37">
        <v>169400</v>
      </c>
      <c r="F24" s="46" t="s">
        <v>148</v>
      </c>
      <c r="G24" s="50" t="s">
        <v>155</v>
      </c>
    </row>
    <row r="25" spans="1:7" ht="15">
      <c r="A25" s="36">
        <v>43215</v>
      </c>
      <c r="B25" s="35" t="s">
        <v>91</v>
      </c>
      <c r="C25" s="35" t="s">
        <v>92</v>
      </c>
      <c r="D25" s="35" t="s">
        <v>36</v>
      </c>
      <c r="E25" s="37">
        <v>20000</v>
      </c>
      <c r="F25" s="46" t="s">
        <v>148</v>
      </c>
      <c r="G25" s="50" t="s">
        <v>155</v>
      </c>
    </row>
    <row r="26" spans="1:7" ht="15">
      <c r="A26" s="36">
        <v>43215</v>
      </c>
      <c r="B26" s="35" t="s">
        <v>111</v>
      </c>
      <c r="C26" s="35" t="s">
        <v>112</v>
      </c>
      <c r="D26" s="35" t="s">
        <v>10</v>
      </c>
      <c r="E26" s="37">
        <v>60824</v>
      </c>
      <c r="F26" s="46" t="s">
        <v>148</v>
      </c>
      <c r="G26" s="50" t="s">
        <v>155</v>
      </c>
    </row>
    <row r="27" spans="1:7" ht="15">
      <c r="A27" s="42">
        <v>43215</v>
      </c>
      <c r="B27" s="43" t="s">
        <v>93</v>
      </c>
      <c r="C27" s="43" t="s">
        <v>150</v>
      </c>
      <c r="D27" s="43" t="s">
        <v>10</v>
      </c>
      <c r="E27" s="44">
        <v>267500</v>
      </c>
      <c r="F27" s="47" t="s">
        <v>148</v>
      </c>
      <c r="G27" s="50" t="s">
        <v>155</v>
      </c>
    </row>
    <row r="28" spans="1:7" ht="15">
      <c r="A28" s="42">
        <v>43216</v>
      </c>
      <c r="B28" s="43" t="s">
        <v>102</v>
      </c>
      <c r="C28" s="43" t="s">
        <v>103</v>
      </c>
      <c r="D28" s="43" t="s">
        <v>6</v>
      </c>
      <c r="E28" s="44">
        <v>14614</v>
      </c>
      <c r="F28" s="47" t="s">
        <v>148</v>
      </c>
      <c r="G28" s="50" t="s">
        <v>155</v>
      </c>
    </row>
    <row r="29" spans="1:7" ht="15">
      <c r="A29" s="36">
        <v>43216</v>
      </c>
      <c r="B29" s="35" t="s">
        <v>98</v>
      </c>
      <c r="C29" s="35" t="s">
        <v>106</v>
      </c>
      <c r="D29" s="35" t="s">
        <v>54</v>
      </c>
      <c r="E29" s="37">
        <v>65494.05</v>
      </c>
      <c r="F29" s="46" t="s">
        <v>148</v>
      </c>
      <c r="G29" s="50" t="s">
        <v>155</v>
      </c>
    </row>
    <row r="30" spans="1:7" ht="15">
      <c r="A30" s="36">
        <v>43216</v>
      </c>
      <c r="B30" s="35" t="s">
        <v>109</v>
      </c>
      <c r="C30" s="35" t="s">
        <v>110</v>
      </c>
      <c r="D30" s="35" t="s">
        <v>59</v>
      </c>
      <c r="E30" s="37">
        <v>42792</v>
      </c>
      <c r="F30" s="46" t="s">
        <v>148</v>
      </c>
      <c r="G30" s="50" t="s">
        <v>155</v>
      </c>
    </row>
    <row r="31" spans="1:7" ht="15">
      <c r="A31" s="36">
        <v>43216</v>
      </c>
      <c r="B31" s="35" t="s">
        <v>113</v>
      </c>
      <c r="C31" s="35" t="s">
        <v>114</v>
      </c>
      <c r="D31" s="35" t="s">
        <v>10</v>
      </c>
      <c r="E31" s="37">
        <v>177107</v>
      </c>
      <c r="F31" s="46" t="s">
        <v>148</v>
      </c>
      <c r="G31" s="50" t="s">
        <v>155</v>
      </c>
    </row>
    <row r="32" spans="1:7" ht="15">
      <c r="A32" s="36">
        <v>43216</v>
      </c>
      <c r="B32" s="35" t="s">
        <v>115</v>
      </c>
      <c r="C32" s="35" t="s">
        <v>116</v>
      </c>
      <c r="D32" s="35" t="s">
        <v>10</v>
      </c>
      <c r="E32" s="37">
        <v>84996.34</v>
      </c>
      <c r="F32" s="46" t="s">
        <v>148</v>
      </c>
      <c r="G32" s="50" t="s">
        <v>155</v>
      </c>
    </row>
    <row r="33" spans="1:7" ht="15">
      <c r="A33" s="36">
        <v>43216</v>
      </c>
      <c r="B33" s="35" t="s">
        <v>160</v>
      </c>
      <c r="C33" s="35" t="s">
        <v>168</v>
      </c>
      <c r="D33" s="35" t="s">
        <v>10</v>
      </c>
      <c r="E33" s="37">
        <v>211221</v>
      </c>
      <c r="F33" s="46" t="s">
        <v>148</v>
      </c>
      <c r="G33" s="50" t="s">
        <v>156</v>
      </c>
    </row>
    <row r="34" spans="1:7" ht="15">
      <c r="A34" s="36">
        <v>43217</v>
      </c>
      <c r="B34" s="35" t="s">
        <v>100</v>
      </c>
      <c r="C34" s="35" t="s">
        <v>101</v>
      </c>
      <c r="D34" s="35" t="s">
        <v>82</v>
      </c>
      <c r="E34" s="37">
        <v>147354.64</v>
      </c>
      <c r="F34" s="46" t="s">
        <v>148</v>
      </c>
      <c r="G34" s="50" t="s">
        <v>155</v>
      </c>
    </row>
    <row r="35" spans="1:7" ht="15">
      <c r="A35" s="36">
        <v>43217</v>
      </c>
      <c r="B35" s="35" t="s">
        <v>104</v>
      </c>
      <c r="C35" s="35" t="s">
        <v>105</v>
      </c>
      <c r="D35" s="35" t="s">
        <v>27</v>
      </c>
      <c r="E35" s="37">
        <v>69400</v>
      </c>
      <c r="F35" s="46" t="s">
        <v>148</v>
      </c>
      <c r="G35" s="50" t="s">
        <v>155</v>
      </c>
    </row>
    <row r="36" spans="1:7" ht="15">
      <c r="A36" s="36">
        <v>43217</v>
      </c>
      <c r="B36" s="35" t="s">
        <v>95</v>
      </c>
      <c r="C36" s="35" t="s">
        <v>94</v>
      </c>
      <c r="D36" s="35" t="s">
        <v>10</v>
      </c>
      <c r="E36" s="37">
        <v>101500</v>
      </c>
      <c r="F36" s="46" t="s">
        <v>148</v>
      </c>
      <c r="G36" s="50" t="s">
        <v>155</v>
      </c>
    </row>
    <row r="37" spans="1:7" ht="15">
      <c r="A37" s="36">
        <v>43217</v>
      </c>
      <c r="B37" s="35" t="s">
        <v>93</v>
      </c>
      <c r="C37" s="35" t="s">
        <v>152</v>
      </c>
      <c r="D37" s="35" t="s">
        <v>10</v>
      </c>
      <c r="E37" s="37">
        <v>75412.5</v>
      </c>
      <c r="F37" s="46" t="s">
        <v>148</v>
      </c>
      <c r="G37" s="50" t="s">
        <v>155</v>
      </c>
    </row>
    <row r="38" spans="1:7" ht="15">
      <c r="A38" s="42">
        <v>43217</v>
      </c>
      <c r="B38" s="43" t="s">
        <v>96</v>
      </c>
      <c r="C38" s="43" t="s">
        <v>97</v>
      </c>
      <c r="D38" s="43" t="s">
        <v>21</v>
      </c>
      <c r="E38" s="44">
        <v>85950.3</v>
      </c>
      <c r="F38" s="47" t="s">
        <v>148</v>
      </c>
      <c r="G38" s="50" t="s">
        <v>155</v>
      </c>
    </row>
    <row r="39" spans="1:7" ht="15">
      <c r="A39" s="42">
        <v>43218</v>
      </c>
      <c r="B39" s="43" t="s">
        <v>163</v>
      </c>
      <c r="C39" s="43" t="s">
        <v>171</v>
      </c>
      <c r="D39" s="43" t="s">
        <v>21</v>
      </c>
      <c r="E39" s="44">
        <v>92500</v>
      </c>
      <c r="F39" s="47" t="s">
        <v>148</v>
      </c>
      <c r="G39" s="50" t="s">
        <v>156</v>
      </c>
    </row>
    <row r="40" spans="1:7" ht="15">
      <c r="A40" s="36">
        <v>43218</v>
      </c>
      <c r="B40" s="35" t="s">
        <v>98</v>
      </c>
      <c r="C40" s="35" t="s">
        <v>99</v>
      </c>
      <c r="D40" s="35" t="s">
        <v>21</v>
      </c>
      <c r="E40" s="37">
        <v>147000</v>
      </c>
      <c r="F40" s="46" t="s">
        <v>148</v>
      </c>
      <c r="G40" s="50" t="s">
        <v>155</v>
      </c>
    </row>
    <row r="41" spans="1:7" ht="15">
      <c r="A41" s="36">
        <v>43220</v>
      </c>
      <c r="B41" s="35" t="s">
        <v>161</v>
      </c>
      <c r="C41" s="35" t="s">
        <v>162</v>
      </c>
      <c r="D41" s="35" t="s">
        <v>63</v>
      </c>
      <c r="E41" s="37">
        <v>6950</v>
      </c>
      <c r="F41" s="46" t="s">
        <v>148</v>
      </c>
      <c r="G41" s="50" t="s">
        <v>156</v>
      </c>
    </row>
    <row r="42" spans="1:7" ht="15">
      <c r="A42" s="36">
        <v>43220</v>
      </c>
      <c r="B42" s="35" t="s">
        <v>163</v>
      </c>
      <c r="C42" s="35" t="s">
        <v>164</v>
      </c>
      <c r="D42" s="35" t="s">
        <v>83</v>
      </c>
      <c r="E42" s="37">
        <v>60000</v>
      </c>
      <c r="F42" s="46" t="s">
        <v>148</v>
      </c>
      <c r="G42" s="50" t="s">
        <v>156</v>
      </c>
    </row>
    <row r="43" spans="1:7" ht="15">
      <c r="A43" s="36">
        <v>43220</v>
      </c>
      <c r="B43" s="35" t="s">
        <v>163</v>
      </c>
      <c r="C43" s="35" t="s">
        <v>165</v>
      </c>
      <c r="D43" s="35" t="s">
        <v>16</v>
      </c>
      <c r="E43" s="37">
        <v>36000</v>
      </c>
      <c r="F43" s="46" t="s">
        <v>148</v>
      </c>
      <c r="G43" s="50" t="s">
        <v>156</v>
      </c>
    </row>
    <row r="44" spans="1:7" ht="15">
      <c r="A44" s="36">
        <v>43223</v>
      </c>
      <c r="B44" s="35" t="s">
        <v>160</v>
      </c>
      <c r="C44" s="35" t="s">
        <v>166</v>
      </c>
      <c r="D44" s="35" t="s">
        <v>10</v>
      </c>
      <c r="E44" s="37">
        <v>430307</v>
      </c>
      <c r="F44" s="46" t="s">
        <v>148</v>
      </c>
      <c r="G44" s="50" t="s">
        <v>156</v>
      </c>
    </row>
    <row r="45" spans="1:7" ht="15">
      <c r="A45" s="36">
        <v>43224</v>
      </c>
      <c r="B45" s="35" t="s">
        <v>159</v>
      </c>
      <c r="C45" s="35" t="s">
        <v>157</v>
      </c>
      <c r="D45" s="35" t="s">
        <v>21</v>
      </c>
      <c r="E45" s="37">
        <v>61242</v>
      </c>
      <c r="F45" s="46" t="s">
        <v>148</v>
      </c>
      <c r="G45" s="50" t="s">
        <v>156</v>
      </c>
    </row>
    <row r="46" spans="1:7" ht="15">
      <c r="A46" s="36">
        <v>43224</v>
      </c>
      <c r="B46" s="35" t="s">
        <v>159</v>
      </c>
      <c r="C46" s="35" t="s">
        <v>158</v>
      </c>
      <c r="D46" s="35" t="s">
        <v>25</v>
      </c>
      <c r="E46" s="37">
        <v>88758</v>
      </c>
      <c r="F46" s="46" t="s">
        <v>148</v>
      </c>
      <c r="G46" s="50" t="s">
        <v>156</v>
      </c>
    </row>
    <row r="47" spans="1:7" ht="15">
      <c r="A47" s="36">
        <v>43227</v>
      </c>
      <c r="B47" s="35" t="s">
        <v>160</v>
      </c>
      <c r="C47" s="35" t="s">
        <v>167</v>
      </c>
      <c r="D47" s="35" t="s">
        <v>10</v>
      </c>
      <c r="E47" s="37">
        <v>260120</v>
      </c>
      <c r="F47" s="46" t="s">
        <v>148</v>
      </c>
      <c r="G47" s="50" t="s">
        <v>156</v>
      </c>
    </row>
    <row r="48" spans="1:7" ht="15">
      <c r="A48" s="36">
        <v>43227</v>
      </c>
      <c r="B48" s="35" t="s">
        <v>140</v>
      </c>
      <c r="C48" s="35" t="s">
        <v>141</v>
      </c>
      <c r="D48" s="35" t="s">
        <v>26</v>
      </c>
      <c r="E48" s="37">
        <v>115500</v>
      </c>
      <c r="F48" s="46" t="s">
        <v>148</v>
      </c>
      <c r="G48" s="50" t="s">
        <v>155</v>
      </c>
    </row>
    <row r="49" spans="1:7" ht="15">
      <c r="A49" s="36">
        <v>43227</v>
      </c>
      <c r="B49" s="35" t="s">
        <v>172</v>
      </c>
      <c r="C49" s="35" t="s">
        <v>173</v>
      </c>
      <c r="D49" s="35" t="s">
        <v>25</v>
      </c>
      <c r="E49" s="37">
        <v>17700</v>
      </c>
      <c r="F49" s="46" t="s">
        <v>148</v>
      </c>
      <c r="G49" s="50" t="s">
        <v>156</v>
      </c>
    </row>
    <row r="50" spans="1:7" ht="15">
      <c r="A50" s="36">
        <v>43227</v>
      </c>
      <c r="B50" s="35" t="s">
        <v>174</v>
      </c>
      <c r="C50" s="35" t="s">
        <v>175</v>
      </c>
      <c r="D50" s="35" t="s">
        <v>10</v>
      </c>
      <c r="E50" s="37">
        <v>14250</v>
      </c>
      <c r="F50" s="46" t="s">
        <v>148</v>
      </c>
      <c r="G50" s="50" t="s">
        <v>156</v>
      </c>
    </row>
    <row r="51" spans="1:7" ht="15">
      <c r="A51" s="36">
        <v>43228</v>
      </c>
      <c r="B51" s="35" t="s">
        <v>93</v>
      </c>
      <c r="C51" s="35" t="s">
        <v>151</v>
      </c>
      <c r="D51" s="35" t="s">
        <v>10</v>
      </c>
      <c r="E51" s="37">
        <v>202788</v>
      </c>
      <c r="F51" s="46" t="s">
        <v>148</v>
      </c>
      <c r="G51" s="50" t="s">
        <v>155</v>
      </c>
    </row>
    <row r="52" spans="1:7" ht="15">
      <c r="A52" s="36">
        <v>43231</v>
      </c>
      <c r="B52" s="35" t="s">
        <v>163</v>
      </c>
      <c r="C52" s="35" t="s">
        <v>170</v>
      </c>
      <c r="D52" s="35" t="s">
        <v>21</v>
      </c>
      <c r="E52" s="37">
        <f>31200+16200</f>
        <v>47400</v>
      </c>
      <c r="F52" s="46" t="s">
        <v>148</v>
      </c>
      <c r="G52" s="50" t="s">
        <v>156</v>
      </c>
    </row>
    <row r="53" spans="1:7" ht="15">
      <c r="A53" s="36">
        <v>43230</v>
      </c>
      <c r="B53" s="35" t="s">
        <v>95</v>
      </c>
      <c r="C53" s="35" t="s">
        <v>153</v>
      </c>
      <c r="D53" s="35" t="s">
        <v>21</v>
      </c>
      <c r="E53" s="37">
        <v>91121.92</v>
      </c>
      <c r="F53" s="46" t="s">
        <v>148</v>
      </c>
      <c r="G53" s="50" t="s">
        <v>155</v>
      </c>
    </row>
    <row r="54" spans="1:7" ht="15">
      <c r="A54" s="36">
        <v>43235</v>
      </c>
      <c r="B54" s="35" t="s">
        <v>160</v>
      </c>
      <c r="C54" s="35" t="s">
        <v>167</v>
      </c>
      <c r="D54" s="35" t="s">
        <v>10</v>
      </c>
      <c r="E54" s="44">
        <v>211150</v>
      </c>
      <c r="F54" s="46" t="s">
        <v>148</v>
      </c>
      <c r="G54" s="50" t="s">
        <v>156</v>
      </c>
    </row>
    <row r="55" spans="1:7" ht="15">
      <c r="A55" s="36">
        <v>43241</v>
      </c>
      <c r="B55" s="35" t="s">
        <v>160</v>
      </c>
      <c r="C55" s="35" t="s">
        <v>167</v>
      </c>
      <c r="D55" s="35" t="s">
        <v>10</v>
      </c>
      <c r="E55" s="44">
        <v>174588</v>
      </c>
      <c r="F55" s="46" t="s">
        <v>148</v>
      </c>
      <c r="G55" s="50" t="s">
        <v>156</v>
      </c>
    </row>
    <row r="56" spans="1:7" ht="15">
      <c r="A56" s="36">
        <v>43242</v>
      </c>
      <c r="B56" s="35" t="s">
        <v>95</v>
      </c>
      <c r="C56" s="35" t="s">
        <v>176</v>
      </c>
      <c r="D56" s="35" t="s">
        <v>21</v>
      </c>
      <c r="E56" s="37">
        <v>43500</v>
      </c>
      <c r="F56" s="46" t="s">
        <v>148</v>
      </c>
      <c r="G56" s="50" t="s">
        <v>155</v>
      </c>
    </row>
    <row r="57" spans="1:7" ht="15">
      <c r="A57" s="36">
        <v>43250</v>
      </c>
      <c r="B57" s="35" t="s">
        <v>160</v>
      </c>
      <c r="C57" s="35" t="s">
        <v>167</v>
      </c>
      <c r="D57" s="35" t="s">
        <v>10</v>
      </c>
      <c r="E57" s="44">
        <v>26178</v>
      </c>
      <c r="F57" s="46" t="s">
        <v>148</v>
      </c>
      <c r="G57" s="50" t="s">
        <v>156</v>
      </c>
    </row>
    <row r="58" spans="1:7" ht="15">
      <c r="A58" s="36">
        <v>43234</v>
      </c>
      <c r="B58" s="35" t="s">
        <v>118</v>
      </c>
      <c r="C58" s="35" t="s">
        <v>146</v>
      </c>
      <c r="D58" s="35" t="s">
        <v>6</v>
      </c>
      <c r="E58" s="37">
        <f>37350</f>
        <v>37350</v>
      </c>
      <c r="F58" s="46" t="s">
        <v>148</v>
      </c>
      <c r="G58" s="50" t="s">
        <v>155</v>
      </c>
    </row>
    <row r="59" spans="1:7" ht="15">
      <c r="A59" s="36">
        <v>43234</v>
      </c>
      <c r="B59" s="35" t="s">
        <v>93</v>
      </c>
      <c r="C59" s="35" t="s">
        <v>152</v>
      </c>
      <c r="D59" s="35" t="s">
        <v>10</v>
      </c>
      <c r="E59" s="37">
        <v>75412.5</v>
      </c>
      <c r="F59" s="46" t="s">
        <v>148</v>
      </c>
      <c r="G59" s="50" t="s">
        <v>155</v>
      </c>
    </row>
    <row r="60" spans="1:7" ht="15">
      <c r="A60" s="36">
        <v>43235</v>
      </c>
      <c r="B60" s="35" t="s">
        <v>93</v>
      </c>
      <c r="C60" s="35" t="s">
        <v>150</v>
      </c>
      <c r="D60" s="35" t="s">
        <v>10</v>
      </c>
      <c r="E60" s="37">
        <v>267500</v>
      </c>
      <c r="F60" s="46" t="s">
        <v>148</v>
      </c>
      <c r="G60" s="50" t="s">
        <v>155</v>
      </c>
    </row>
    <row r="61" spans="1:7" ht="15">
      <c r="A61" s="36">
        <v>43234</v>
      </c>
      <c r="B61" s="35" t="s">
        <v>95</v>
      </c>
      <c r="C61" s="35" t="s">
        <v>154</v>
      </c>
      <c r="D61" s="35" t="s">
        <v>21</v>
      </c>
      <c r="E61" s="37">
        <v>40567.06</v>
      </c>
      <c r="F61" s="46" t="s">
        <v>148</v>
      </c>
      <c r="G61" s="50" t="s">
        <v>155</v>
      </c>
    </row>
    <row r="62" spans="1:7" ht="15">
      <c r="A62" s="36">
        <v>43230</v>
      </c>
      <c r="B62" s="35" t="s">
        <v>142</v>
      </c>
      <c r="C62" s="35" t="s">
        <v>177</v>
      </c>
      <c r="D62" s="35" t="s">
        <v>21</v>
      </c>
      <c r="E62" s="37">
        <v>66000</v>
      </c>
      <c r="F62" s="46" t="s">
        <v>148</v>
      </c>
      <c r="G62" s="50" t="s">
        <v>155</v>
      </c>
    </row>
    <row r="63" spans="1:7" ht="15">
      <c r="A63" s="36">
        <v>43234</v>
      </c>
      <c r="B63" s="35" t="s">
        <v>95</v>
      </c>
      <c r="C63" s="35" t="s">
        <v>178</v>
      </c>
      <c r="D63" s="35" t="s">
        <v>21</v>
      </c>
      <c r="E63" s="37">
        <v>157891.22</v>
      </c>
      <c r="F63" s="46" t="s">
        <v>148</v>
      </c>
      <c r="G63" s="50" t="s">
        <v>155</v>
      </c>
    </row>
    <row r="64" spans="1:7" ht="15">
      <c r="A64" s="36">
        <v>43235</v>
      </c>
      <c r="B64" s="35" t="s">
        <v>93</v>
      </c>
      <c r="C64" s="35" t="s">
        <v>151</v>
      </c>
      <c r="D64" s="35" t="s">
        <v>10</v>
      </c>
      <c r="E64" s="37">
        <v>202788</v>
      </c>
      <c r="F64" s="46" t="s">
        <v>148</v>
      </c>
      <c r="G64" s="48" t="s">
        <v>155</v>
      </c>
    </row>
    <row r="65" spans="1:7" ht="15">
      <c r="A65" s="36">
        <v>43241</v>
      </c>
      <c r="B65" s="35" t="s">
        <v>120</v>
      </c>
      <c r="C65" s="35" t="s">
        <v>179</v>
      </c>
      <c r="D65" s="35" t="s">
        <v>82</v>
      </c>
      <c r="E65" s="37">
        <v>264487.5</v>
      </c>
      <c r="F65" s="46" t="s">
        <v>148</v>
      </c>
      <c r="G65" s="48" t="s">
        <v>155</v>
      </c>
    </row>
    <row r="66" spans="1:7" ht="15">
      <c r="A66" s="36">
        <v>43241</v>
      </c>
      <c r="B66" s="35" t="s">
        <v>180</v>
      </c>
      <c r="C66" s="35" t="s">
        <v>181</v>
      </c>
      <c r="D66" s="35" t="s">
        <v>54</v>
      </c>
      <c r="E66" s="37">
        <v>2749.25</v>
      </c>
      <c r="F66" s="46" t="s">
        <v>148</v>
      </c>
      <c r="G66" s="48" t="s">
        <v>155</v>
      </c>
    </row>
    <row r="67" spans="1:7" ht="15">
      <c r="A67" s="36">
        <v>43243</v>
      </c>
      <c r="B67" s="35" t="s">
        <v>120</v>
      </c>
      <c r="C67" s="35" t="s">
        <v>182</v>
      </c>
      <c r="D67" s="35" t="s">
        <v>82</v>
      </c>
      <c r="E67" s="37">
        <v>5099.25</v>
      </c>
      <c r="F67" s="46" t="s">
        <v>148</v>
      </c>
      <c r="G67" s="48" t="s">
        <v>155</v>
      </c>
    </row>
    <row r="68" spans="1:7" ht="15">
      <c r="A68" s="36">
        <v>43244</v>
      </c>
      <c r="B68" s="35" t="s">
        <v>118</v>
      </c>
      <c r="C68" s="35" t="s">
        <v>119</v>
      </c>
      <c r="D68" s="35" t="s">
        <v>6</v>
      </c>
      <c r="E68" s="44">
        <v>202209.5</v>
      </c>
      <c r="F68" s="46" t="s">
        <v>148</v>
      </c>
      <c r="G68" s="50" t="s">
        <v>155</v>
      </c>
    </row>
    <row r="69" spans="1:7" ht="15">
      <c r="A69" s="36">
        <v>43244</v>
      </c>
      <c r="B69" s="35" t="s">
        <v>95</v>
      </c>
      <c r="C69" s="35" t="s">
        <v>183</v>
      </c>
      <c r="D69" s="35" t="s">
        <v>21</v>
      </c>
      <c r="E69" s="37">
        <v>60793.09</v>
      </c>
      <c r="F69" s="46" t="s">
        <v>148</v>
      </c>
      <c r="G69" s="48" t="s">
        <v>155</v>
      </c>
    </row>
    <row r="70" spans="1:7" ht="15">
      <c r="A70" s="36">
        <v>43244</v>
      </c>
      <c r="B70" s="35" t="s">
        <v>204</v>
      </c>
      <c r="C70" s="35" t="s">
        <v>184</v>
      </c>
      <c r="D70" s="35" t="s">
        <v>203</v>
      </c>
      <c r="E70" s="37">
        <v>21000</v>
      </c>
      <c r="F70" s="46" t="s">
        <v>148</v>
      </c>
      <c r="G70" s="48" t="s">
        <v>155</v>
      </c>
    </row>
    <row r="71" spans="1:7" ht="15">
      <c r="A71" s="36">
        <v>43244</v>
      </c>
      <c r="B71" s="35" t="s">
        <v>111</v>
      </c>
      <c r="C71" s="35" t="s">
        <v>185</v>
      </c>
      <c r="D71" s="35" t="s">
        <v>10</v>
      </c>
      <c r="E71" s="37">
        <v>23796</v>
      </c>
      <c r="F71" s="46" t="s">
        <v>148</v>
      </c>
      <c r="G71" s="48" t="s">
        <v>155</v>
      </c>
    </row>
    <row r="72" spans="1:7" ht="15">
      <c r="A72" s="36">
        <v>43244</v>
      </c>
      <c r="B72" s="35" t="s">
        <v>205</v>
      </c>
      <c r="C72" s="35" t="s">
        <v>186</v>
      </c>
      <c r="D72" s="35" t="s">
        <v>21</v>
      </c>
      <c r="E72" s="37">
        <v>39000</v>
      </c>
      <c r="F72" s="46" t="s">
        <v>148</v>
      </c>
      <c r="G72" s="48" t="s">
        <v>155</v>
      </c>
    </row>
    <row r="73" spans="1:7" ht="15">
      <c r="A73" s="36">
        <v>43244</v>
      </c>
      <c r="B73" s="35" t="s">
        <v>206</v>
      </c>
      <c r="C73" s="35" t="s">
        <v>187</v>
      </c>
      <c r="D73" s="35" t="s">
        <v>22</v>
      </c>
      <c r="E73" s="37">
        <v>162100</v>
      </c>
      <c r="F73" s="46" t="s">
        <v>148</v>
      </c>
      <c r="G73" s="48" t="s">
        <v>155</v>
      </c>
    </row>
    <row r="74" spans="1:7" ht="15">
      <c r="A74" s="36">
        <v>43244</v>
      </c>
      <c r="B74" s="35" t="s">
        <v>118</v>
      </c>
      <c r="C74" s="35" t="s">
        <v>188</v>
      </c>
      <c r="D74" s="35" t="s">
        <v>10</v>
      </c>
      <c r="E74" s="37">
        <v>7950</v>
      </c>
      <c r="F74" s="46" t="s">
        <v>148</v>
      </c>
      <c r="G74" s="48" t="s">
        <v>155</v>
      </c>
    </row>
    <row r="75" spans="1:7" ht="15">
      <c r="A75" s="36">
        <v>43244</v>
      </c>
      <c r="B75" s="35" t="s">
        <v>118</v>
      </c>
      <c r="C75" s="35" t="s">
        <v>189</v>
      </c>
      <c r="D75" s="35" t="s">
        <v>36</v>
      </c>
      <c r="E75" s="37">
        <v>5936</v>
      </c>
      <c r="F75" s="46" t="s">
        <v>148</v>
      </c>
      <c r="G75" s="48" t="s">
        <v>155</v>
      </c>
    </row>
    <row r="76" spans="1:7" ht="15">
      <c r="A76" s="36">
        <v>43248</v>
      </c>
      <c r="B76" s="35" t="s">
        <v>190</v>
      </c>
      <c r="C76" s="35" t="s">
        <v>191</v>
      </c>
      <c r="D76" s="35" t="s">
        <v>21</v>
      </c>
      <c r="E76" s="37">
        <v>45800</v>
      </c>
      <c r="F76" s="46" t="s">
        <v>148</v>
      </c>
      <c r="G76" s="48" t="s">
        <v>155</v>
      </c>
    </row>
    <row r="77" spans="1:7" ht="15">
      <c r="A77" s="36">
        <v>43248</v>
      </c>
      <c r="B77" s="35" t="s">
        <v>95</v>
      </c>
      <c r="C77" s="35" t="s">
        <v>192</v>
      </c>
      <c r="D77" s="35" t="s">
        <v>21</v>
      </c>
      <c r="E77" s="37">
        <v>7915.84</v>
      </c>
      <c r="F77" s="46" t="s">
        <v>148</v>
      </c>
      <c r="G77" s="48" t="s">
        <v>155</v>
      </c>
    </row>
    <row r="78" spans="1:7" ht="15">
      <c r="A78" s="36">
        <v>43248</v>
      </c>
      <c r="B78" s="35" t="s">
        <v>118</v>
      </c>
      <c r="C78" s="35" t="s">
        <v>193</v>
      </c>
      <c r="D78" s="35" t="s">
        <v>82</v>
      </c>
      <c r="E78" s="37">
        <v>22100</v>
      </c>
      <c r="F78" s="46" t="s">
        <v>148</v>
      </c>
      <c r="G78" s="48" t="s">
        <v>155</v>
      </c>
    </row>
    <row r="79" spans="1:7" ht="15">
      <c r="A79" s="36">
        <v>43249</v>
      </c>
      <c r="B79" s="35" t="s">
        <v>93</v>
      </c>
      <c r="C79" s="35" t="s">
        <v>194</v>
      </c>
      <c r="D79" s="35" t="s">
        <v>10</v>
      </c>
      <c r="E79" s="37">
        <v>200000</v>
      </c>
      <c r="F79" s="46" t="s">
        <v>148</v>
      </c>
      <c r="G79" s="48" t="s">
        <v>155</v>
      </c>
    </row>
    <row r="80" spans="1:7" ht="15">
      <c r="A80" s="36">
        <v>43249</v>
      </c>
      <c r="B80" s="35" t="s">
        <v>207</v>
      </c>
      <c r="C80" s="35" t="s">
        <v>82</v>
      </c>
      <c r="D80" s="35" t="s">
        <v>82</v>
      </c>
      <c r="E80" s="37">
        <v>98403.5</v>
      </c>
      <c r="F80" s="46" t="s">
        <v>148</v>
      </c>
      <c r="G80" s="48" t="s">
        <v>155</v>
      </c>
    </row>
    <row r="81" spans="1:7" ht="15">
      <c r="A81" s="36">
        <v>43250</v>
      </c>
      <c r="B81" s="35" t="s">
        <v>208</v>
      </c>
      <c r="C81" s="35" t="s">
        <v>58</v>
      </c>
      <c r="D81" s="35" t="s">
        <v>58</v>
      </c>
      <c r="E81" s="37">
        <v>111530</v>
      </c>
      <c r="F81" s="46" t="s">
        <v>148</v>
      </c>
      <c r="G81" s="48" t="s">
        <v>155</v>
      </c>
    </row>
    <row r="82" spans="1:7" ht="15">
      <c r="A82" s="36">
        <v>43250</v>
      </c>
      <c r="B82" s="35" t="s">
        <v>209</v>
      </c>
      <c r="C82" s="35" t="s">
        <v>195</v>
      </c>
      <c r="D82" s="35" t="s">
        <v>213</v>
      </c>
      <c r="E82" s="37">
        <v>17595</v>
      </c>
      <c r="F82" s="46" t="s">
        <v>148</v>
      </c>
      <c r="G82" s="48" t="s">
        <v>155</v>
      </c>
    </row>
    <row r="83" spans="1:7" ht="15">
      <c r="A83" s="36">
        <v>43251</v>
      </c>
      <c r="B83" s="35" t="s">
        <v>210</v>
      </c>
      <c r="C83" s="35" t="s">
        <v>196</v>
      </c>
      <c r="D83" s="35" t="s">
        <v>36</v>
      </c>
      <c r="E83" s="37">
        <v>16147</v>
      </c>
      <c r="F83" s="46" t="s">
        <v>148</v>
      </c>
      <c r="G83" s="48" t="s">
        <v>155</v>
      </c>
    </row>
    <row r="84" spans="1:7" ht="15">
      <c r="A84" s="36">
        <v>43252</v>
      </c>
      <c r="B84" s="35" t="s">
        <v>211</v>
      </c>
      <c r="C84" s="35" t="s">
        <v>197</v>
      </c>
      <c r="D84" s="35" t="s">
        <v>25</v>
      </c>
      <c r="E84" s="37">
        <v>1275</v>
      </c>
      <c r="F84" s="46" t="s">
        <v>148</v>
      </c>
      <c r="G84" s="48" t="s">
        <v>155</v>
      </c>
    </row>
    <row r="85" spans="1:7" ht="15">
      <c r="A85" s="36">
        <v>43255</v>
      </c>
      <c r="B85" s="35" t="s">
        <v>93</v>
      </c>
      <c r="C85" s="35" t="s">
        <v>198</v>
      </c>
      <c r="D85" s="35" t="s">
        <v>10</v>
      </c>
      <c r="E85" s="37">
        <v>132000</v>
      </c>
      <c r="F85" s="46" t="s">
        <v>148</v>
      </c>
      <c r="G85" s="48" t="s">
        <v>155</v>
      </c>
    </row>
    <row r="86" spans="1:7" ht="15">
      <c r="A86" s="36">
        <v>43257</v>
      </c>
      <c r="B86" s="35" t="s">
        <v>190</v>
      </c>
      <c r="C86" s="35" t="s">
        <v>199</v>
      </c>
      <c r="D86" s="35" t="s">
        <v>27</v>
      </c>
      <c r="E86" s="37">
        <v>11150</v>
      </c>
      <c r="F86" s="46" t="s">
        <v>148</v>
      </c>
      <c r="G86" s="48" t="s">
        <v>155</v>
      </c>
    </row>
    <row r="87" spans="1:7" ht="15">
      <c r="A87" s="36">
        <v>43258</v>
      </c>
      <c r="B87" s="35" t="s">
        <v>118</v>
      </c>
      <c r="C87" s="35" t="s">
        <v>200</v>
      </c>
      <c r="D87" s="35" t="s">
        <v>6</v>
      </c>
      <c r="E87" s="37">
        <v>41300</v>
      </c>
      <c r="F87" s="46" t="s">
        <v>148</v>
      </c>
      <c r="G87" s="48" t="s">
        <v>155</v>
      </c>
    </row>
    <row r="88" spans="1:7" ht="15">
      <c r="A88" s="36">
        <v>43258</v>
      </c>
      <c r="B88" s="35" t="s">
        <v>118</v>
      </c>
      <c r="C88" s="35" t="s">
        <v>201</v>
      </c>
      <c r="D88" s="35" t="s">
        <v>6</v>
      </c>
      <c r="E88" s="37">
        <v>47918</v>
      </c>
      <c r="F88" s="46" t="s">
        <v>148</v>
      </c>
      <c r="G88" s="48" t="s">
        <v>155</v>
      </c>
    </row>
    <row r="89" spans="1:7" ht="15">
      <c r="A89" s="36">
        <v>43264</v>
      </c>
      <c r="B89" s="35" t="s">
        <v>212</v>
      </c>
      <c r="C89" s="35" t="s">
        <v>202</v>
      </c>
      <c r="D89" s="35" t="s">
        <v>82</v>
      </c>
      <c r="E89" s="37">
        <v>16902</v>
      </c>
      <c r="F89" s="46" t="s">
        <v>148</v>
      </c>
      <c r="G89" s="48" t="s">
        <v>155</v>
      </c>
    </row>
    <row r="90" spans="1:7" ht="15">
      <c r="A90" s="36">
        <v>43273</v>
      </c>
      <c r="B90" s="35" t="s">
        <v>93</v>
      </c>
      <c r="C90" s="35" t="s">
        <v>194</v>
      </c>
      <c r="D90" s="35" t="s">
        <v>10</v>
      </c>
      <c r="E90" s="37">
        <v>361376.5</v>
      </c>
      <c r="F90" s="46" t="s">
        <v>148</v>
      </c>
      <c r="G90" s="48" t="s">
        <v>155</v>
      </c>
    </row>
    <row r="91" spans="1:7" ht="15">
      <c r="A91" s="36">
        <v>43234</v>
      </c>
      <c r="B91" s="35" t="s">
        <v>238</v>
      </c>
      <c r="C91" s="35" t="s">
        <v>214</v>
      </c>
      <c r="D91" s="35" t="s">
        <v>18</v>
      </c>
      <c r="E91" s="37">
        <v>11500</v>
      </c>
      <c r="F91" s="46" t="s">
        <v>148</v>
      </c>
      <c r="G91" t="s">
        <v>156</v>
      </c>
    </row>
    <row r="92" spans="1:7" ht="15">
      <c r="A92" s="36">
        <v>43238</v>
      </c>
      <c r="B92" s="35" t="s">
        <v>238</v>
      </c>
      <c r="C92" s="35" t="s">
        <v>215</v>
      </c>
      <c r="D92" s="35" t="s">
        <v>213</v>
      </c>
      <c r="E92" s="37">
        <v>16000</v>
      </c>
      <c r="F92" s="46" t="s">
        <v>148</v>
      </c>
      <c r="G92" t="s">
        <v>156</v>
      </c>
    </row>
    <row r="93" spans="1:7" ht="15">
      <c r="A93" s="36">
        <v>43241</v>
      </c>
      <c r="B93" s="35" t="s">
        <v>163</v>
      </c>
      <c r="C93" s="35" t="s">
        <v>216</v>
      </c>
      <c r="D93" s="35" t="s">
        <v>10</v>
      </c>
      <c r="E93" s="37">
        <v>118800</v>
      </c>
      <c r="F93" s="46" t="s">
        <v>148</v>
      </c>
      <c r="G93" t="s">
        <v>156</v>
      </c>
    </row>
    <row r="94" spans="1:7" ht="15">
      <c r="A94" s="36">
        <v>43241</v>
      </c>
      <c r="B94" s="35" t="s">
        <v>163</v>
      </c>
      <c r="C94" s="35" t="s">
        <v>217</v>
      </c>
      <c r="D94" s="35" t="s">
        <v>83</v>
      </c>
      <c r="E94" s="37">
        <v>19500</v>
      </c>
      <c r="F94" s="46" t="s">
        <v>148</v>
      </c>
      <c r="G94" t="s">
        <v>156</v>
      </c>
    </row>
    <row r="95" spans="1:7" ht="15">
      <c r="A95" s="36">
        <v>43242</v>
      </c>
      <c r="B95" s="35" t="s">
        <v>218</v>
      </c>
      <c r="C95" s="35" t="s">
        <v>219</v>
      </c>
      <c r="D95" s="35" t="s">
        <v>25</v>
      </c>
      <c r="E95" s="37">
        <v>55150</v>
      </c>
      <c r="F95" s="46" t="s">
        <v>148</v>
      </c>
      <c r="G95" t="s">
        <v>156</v>
      </c>
    </row>
    <row r="96" spans="1:7" ht="15">
      <c r="A96" s="36">
        <v>43243</v>
      </c>
      <c r="B96" s="35" t="s">
        <v>172</v>
      </c>
      <c r="C96" s="35" t="s">
        <v>220</v>
      </c>
      <c r="D96" s="35" t="s">
        <v>25</v>
      </c>
      <c r="E96" s="37">
        <v>7500</v>
      </c>
      <c r="F96" s="46" t="s">
        <v>148</v>
      </c>
      <c r="G96" t="s">
        <v>156</v>
      </c>
    </row>
    <row r="97" spans="1:7" ht="15">
      <c r="A97" s="36">
        <v>43243</v>
      </c>
      <c r="B97" s="35" t="s">
        <v>221</v>
      </c>
      <c r="C97" s="35" t="s">
        <v>222</v>
      </c>
      <c r="D97" s="35" t="s">
        <v>21</v>
      </c>
      <c r="E97" s="37">
        <v>6260</v>
      </c>
      <c r="F97" s="46" t="s">
        <v>148</v>
      </c>
      <c r="G97" t="s">
        <v>156</v>
      </c>
    </row>
    <row r="98" spans="1:7" ht="15">
      <c r="A98" s="36">
        <v>43245</v>
      </c>
      <c r="B98" s="35" t="s">
        <v>223</v>
      </c>
      <c r="C98" s="35" t="s">
        <v>224</v>
      </c>
      <c r="D98" s="35" t="s">
        <v>36</v>
      </c>
      <c r="E98" s="37">
        <v>20035</v>
      </c>
      <c r="F98" s="46" t="s">
        <v>148</v>
      </c>
      <c r="G98" t="s">
        <v>156</v>
      </c>
    </row>
    <row r="99" spans="1:7" ht="15">
      <c r="A99" s="36">
        <v>43245</v>
      </c>
      <c r="B99" s="35" t="s">
        <v>223</v>
      </c>
      <c r="C99" s="35" t="s">
        <v>225</v>
      </c>
      <c r="D99" s="35" t="s">
        <v>82</v>
      </c>
      <c r="E99" s="37">
        <v>6520</v>
      </c>
      <c r="F99" s="46" t="s">
        <v>148</v>
      </c>
      <c r="G99" t="s">
        <v>156</v>
      </c>
    </row>
    <row r="100" spans="1:7" ht="15">
      <c r="A100" s="36">
        <v>43248</v>
      </c>
      <c r="B100" s="35" t="s">
        <v>226</v>
      </c>
      <c r="C100" s="35" t="s">
        <v>227</v>
      </c>
      <c r="D100" s="35" t="s">
        <v>21</v>
      </c>
      <c r="E100" s="37">
        <v>258850</v>
      </c>
      <c r="F100" s="46" t="s">
        <v>148</v>
      </c>
      <c r="G100" t="s">
        <v>156</v>
      </c>
    </row>
    <row r="101" spans="1:7" ht="15">
      <c r="A101" s="36">
        <v>43251</v>
      </c>
      <c r="B101" s="35" t="s">
        <v>159</v>
      </c>
      <c r="C101" s="35" t="s">
        <v>228</v>
      </c>
      <c r="D101" s="35" t="s">
        <v>21</v>
      </c>
      <c r="E101" s="37">
        <v>184568</v>
      </c>
      <c r="F101" s="46" t="s">
        <v>148</v>
      </c>
      <c r="G101" t="s">
        <v>156</v>
      </c>
    </row>
    <row r="102" spans="1:7" ht="15">
      <c r="A102" s="36">
        <v>43251</v>
      </c>
      <c r="B102" s="35" t="s">
        <v>159</v>
      </c>
      <c r="C102" s="35" t="s">
        <v>229</v>
      </c>
      <c r="D102" s="35" t="s">
        <v>21</v>
      </c>
      <c r="E102" s="37">
        <v>33885</v>
      </c>
      <c r="F102" s="46" t="s">
        <v>148</v>
      </c>
      <c r="G102" t="s">
        <v>156</v>
      </c>
    </row>
    <row r="103" spans="1:7" ht="15">
      <c r="A103" s="36">
        <v>43257</v>
      </c>
      <c r="B103" s="35" t="s">
        <v>230</v>
      </c>
      <c r="C103" s="35" t="s">
        <v>231</v>
      </c>
      <c r="D103" s="35" t="s">
        <v>22</v>
      </c>
      <c r="E103" s="37">
        <v>80000</v>
      </c>
      <c r="F103" s="46" t="s">
        <v>148</v>
      </c>
      <c r="G103" t="s">
        <v>156</v>
      </c>
    </row>
    <row r="104" spans="1:7" ht="15">
      <c r="A104" s="36">
        <v>43258</v>
      </c>
      <c r="B104" s="35" t="s">
        <v>163</v>
      </c>
      <c r="C104" s="35" t="s">
        <v>232</v>
      </c>
      <c r="D104" s="35" t="s">
        <v>21</v>
      </c>
      <c r="E104" s="37">
        <v>6100</v>
      </c>
      <c r="F104" s="46" t="s">
        <v>148</v>
      </c>
      <c r="G104" t="s">
        <v>156</v>
      </c>
    </row>
    <row r="105" spans="1:7" ht="15">
      <c r="A105" s="36">
        <v>43259</v>
      </c>
      <c r="B105" s="35" t="s">
        <v>160</v>
      </c>
      <c r="C105" s="35" t="s">
        <v>233</v>
      </c>
      <c r="D105" s="35" t="s">
        <v>10</v>
      </c>
      <c r="E105" s="37">
        <v>21714</v>
      </c>
      <c r="F105" s="46" t="s">
        <v>148</v>
      </c>
      <c r="G105" t="s">
        <v>156</v>
      </c>
    </row>
    <row r="106" spans="1:7" ht="15">
      <c r="A106" s="36">
        <v>43270</v>
      </c>
      <c r="B106" s="35" t="s">
        <v>234</v>
      </c>
      <c r="C106" s="35" t="s">
        <v>235</v>
      </c>
      <c r="D106" s="35" t="s">
        <v>10</v>
      </c>
      <c r="E106" s="37">
        <v>3178</v>
      </c>
      <c r="F106" s="46" t="s">
        <v>148</v>
      </c>
      <c r="G106" t="s">
        <v>156</v>
      </c>
    </row>
    <row r="107" spans="1:7" ht="15">
      <c r="A107" s="36">
        <v>43270</v>
      </c>
      <c r="B107" s="35" t="s">
        <v>236</v>
      </c>
      <c r="C107" s="35" t="s">
        <v>237</v>
      </c>
      <c r="D107" s="35" t="s">
        <v>50</v>
      </c>
      <c r="E107" s="37">
        <v>129200</v>
      </c>
      <c r="F107" s="46" t="s">
        <v>148</v>
      </c>
      <c r="G107" t="s">
        <v>156</v>
      </c>
    </row>
    <row r="108" spans="1:7" ht="15">
      <c r="A108" s="36">
        <v>43271</v>
      </c>
      <c r="B108" s="35" t="s">
        <v>239</v>
      </c>
      <c r="C108" s="35" t="s">
        <v>244</v>
      </c>
      <c r="D108" s="35" t="s">
        <v>25</v>
      </c>
      <c r="E108" s="37">
        <v>18100</v>
      </c>
      <c r="F108" s="46" t="s">
        <v>148</v>
      </c>
      <c r="G108" t="s">
        <v>156</v>
      </c>
    </row>
    <row r="109" spans="1:7" ht="15">
      <c r="A109" s="36">
        <v>43271</v>
      </c>
      <c r="B109" s="35" t="s">
        <v>240</v>
      </c>
      <c r="C109" s="35" t="s">
        <v>245</v>
      </c>
      <c r="D109" s="35" t="s">
        <v>10</v>
      </c>
      <c r="E109" s="37">
        <v>55000</v>
      </c>
      <c r="F109" s="46" t="s">
        <v>148</v>
      </c>
      <c r="G109" t="s">
        <v>156</v>
      </c>
    </row>
    <row r="110" spans="1:7" ht="15">
      <c r="A110" s="36">
        <v>43274</v>
      </c>
      <c r="B110" s="35" t="s">
        <v>239</v>
      </c>
      <c r="C110" s="35" t="s">
        <v>246</v>
      </c>
      <c r="D110" s="35" t="s">
        <v>25</v>
      </c>
      <c r="E110" s="37">
        <v>3926</v>
      </c>
      <c r="F110" s="46" t="s">
        <v>148</v>
      </c>
      <c r="G110" t="s">
        <v>156</v>
      </c>
    </row>
    <row r="111" spans="1:7" ht="15">
      <c r="A111" s="36">
        <v>43278</v>
      </c>
      <c r="B111" s="35" t="s">
        <v>240</v>
      </c>
      <c r="C111" s="35" t="s">
        <v>247</v>
      </c>
      <c r="D111" s="35" t="s">
        <v>10</v>
      </c>
      <c r="E111" s="37">
        <v>3085</v>
      </c>
      <c r="F111" s="46" t="s">
        <v>148</v>
      </c>
      <c r="G111" t="s">
        <v>156</v>
      </c>
    </row>
    <row r="112" spans="1:7" ht="15">
      <c r="A112" s="36">
        <v>43283</v>
      </c>
      <c r="B112" s="35" t="s">
        <v>241</v>
      </c>
      <c r="C112" s="35" t="s">
        <v>248</v>
      </c>
      <c r="D112" s="35" t="s">
        <v>10</v>
      </c>
      <c r="E112" s="37">
        <v>800</v>
      </c>
      <c r="F112" s="46" t="s">
        <v>148</v>
      </c>
      <c r="G112" t="s">
        <v>156</v>
      </c>
    </row>
    <row r="113" spans="1:7" ht="15">
      <c r="A113" s="36">
        <v>43283</v>
      </c>
      <c r="B113" s="35" t="s">
        <v>242</v>
      </c>
      <c r="C113" s="35" t="s">
        <v>249</v>
      </c>
      <c r="D113" s="35" t="s">
        <v>10</v>
      </c>
      <c r="E113" s="37">
        <v>120000</v>
      </c>
      <c r="F113" s="46" t="s">
        <v>148</v>
      </c>
      <c r="G113" t="s">
        <v>156</v>
      </c>
    </row>
    <row r="114" spans="1:7" ht="15">
      <c r="A114" s="36">
        <v>43283</v>
      </c>
      <c r="B114" s="35" t="s">
        <v>240</v>
      </c>
      <c r="C114" s="35" t="s">
        <v>248</v>
      </c>
      <c r="D114" s="35" t="s">
        <v>10</v>
      </c>
      <c r="E114" s="37">
        <v>55000</v>
      </c>
      <c r="F114" s="46" t="s">
        <v>148</v>
      </c>
      <c r="G114" t="s">
        <v>156</v>
      </c>
    </row>
    <row r="115" spans="1:7" ht="15">
      <c r="A115" s="36">
        <v>43286</v>
      </c>
      <c r="B115" s="35" t="s">
        <v>240</v>
      </c>
      <c r="C115" s="35" t="s">
        <v>248</v>
      </c>
      <c r="D115" s="35" t="s">
        <v>10</v>
      </c>
      <c r="E115" s="37">
        <v>10160</v>
      </c>
      <c r="F115" s="46" t="s">
        <v>148</v>
      </c>
      <c r="G115" t="s">
        <v>156</v>
      </c>
    </row>
    <row r="116" spans="1:7" ht="15">
      <c r="A116" s="36">
        <v>43291</v>
      </c>
      <c r="B116" s="35" t="s">
        <v>243</v>
      </c>
      <c r="C116" s="35" t="s">
        <v>250</v>
      </c>
      <c r="D116" s="35" t="s">
        <v>21</v>
      </c>
      <c r="E116" s="37">
        <v>2800</v>
      </c>
      <c r="F116" s="46" t="s">
        <v>148</v>
      </c>
      <c r="G116" t="s">
        <v>156</v>
      </c>
    </row>
    <row r="117" spans="1:7" ht="15">
      <c r="A117" s="36">
        <v>43283</v>
      </c>
      <c r="B117" s="35" t="s">
        <v>251</v>
      </c>
      <c r="C117" s="35" t="s">
        <v>255</v>
      </c>
      <c r="D117" s="35" t="s">
        <v>10</v>
      </c>
      <c r="E117" s="37">
        <v>115000</v>
      </c>
      <c r="F117" s="46" t="s">
        <v>148</v>
      </c>
      <c r="G117" s="67" t="s">
        <v>155</v>
      </c>
    </row>
    <row r="118" spans="1:7" ht="15">
      <c r="A118" s="36">
        <v>43283</v>
      </c>
      <c r="B118" s="35" t="s">
        <v>118</v>
      </c>
      <c r="C118" s="35" t="s">
        <v>256</v>
      </c>
      <c r="D118" s="35" t="s">
        <v>10</v>
      </c>
      <c r="E118" s="37">
        <v>9000</v>
      </c>
      <c r="F118" s="46" t="s">
        <v>148</v>
      </c>
      <c r="G118" s="67" t="s">
        <v>155</v>
      </c>
    </row>
    <row r="119" spans="1:7" ht="15">
      <c r="A119" s="36">
        <v>43286</v>
      </c>
      <c r="B119" s="35" t="s">
        <v>252</v>
      </c>
      <c r="C119" s="35" t="s">
        <v>257</v>
      </c>
      <c r="D119" s="35" t="s">
        <v>10</v>
      </c>
      <c r="E119" s="37">
        <v>162072</v>
      </c>
      <c r="F119" s="46" t="s">
        <v>148</v>
      </c>
      <c r="G119" s="67" t="s">
        <v>155</v>
      </c>
    </row>
    <row r="120" spans="1:7" ht="15">
      <c r="A120" s="36">
        <v>43290</v>
      </c>
      <c r="B120" s="35" t="s">
        <v>253</v>
      </c>
      <c r="C120" s="35" t="s">
        <v>258</v>
      </c>
      <c r="D120" s="35" t="s">
        <v>10</v>
      </c>
      <c r="E120" s="37">
        <v>394435.14</v>
      </c>
      <c r="F120" s="46" t="s">
        <v>148</v>
      </c>
      <c r="G120" s="67" t="s">
        <v>155</v>
      </c>
    </row>
    <row r="121" spans="1:7" ht="15">
      <c r="A121" s="36">
        <v>43290</v>
      </c>
      <c r="B121" s="35" t="s">
        <v>254</v>
      </c>
      <c r="C121" s="35" t="s">
        <v>259</v>
      </c>
      <c r="D121" s="35" t="s">
        <v>10</v>
      </c>
      <c r="E121" s="37">
        <v>199421.79</v>
      </c>
      <c r="F121" s="46" t="s">
        <v>148</v>
      </c>
      <c r="G121" s="67" t="s">
        <v>155</v>
      </c>
    </row>
    <row r="122" spans="1:7" ht="15">
      <c r="A122" s="36">
        <v>43292</v>
      </c>
      <c r="B122" s="35" t="s">
        <v>252</v>
      </c>
      <c r="C122" s="35" t="s">
        <v>257</v>
      </c>
      <c r="D122" s="35" t="s">
        <v>10</v>
      </c>
      <c r="E122" s="37">
        <v>378169</v>
      </c>
      <c r="F122" s="46" t="s">
        <v>148</v>
      </c>
      <c r="G122" s="67" t="s">
        <v>155</v>
      </c>
    </row>
    <row r="123" spans="1:7" ht="15">
      <c r="A123" s="36">
        <v>43298</v>
      </c>
      <c r="B123" s="35" t="s">
        <v>118</v>
      </c>
      <c r="C123" s="35" t="s">
        <v>260</v>
      </c>
      <c r="D123" s="35" t="s">
        <v>10</v>
      </c>
      <c r="E123" s="37">
        <v>19020</v>
      </c>
      <c r="F123" s="46" t="s">
        <v>148</v>
      </c>
      <c r="G123" s="67" t="s">
        <v>155</v>
      </c>
    </row>
    <row r="124" spans="1:7" ht="15">
      <c r="A124" s="36"/>
      <c r="B124" s="35" t="s">
        <v>93</v>
      </c>
      <c r="C124" s="35" t="s">
        <v>194</v>
      </c>
      <c r="D124" s="35" t="s">
        <v>10</v>
      </c>
      <c r="E124" s="37"/>
      <c r="F124" s="46" t="s">
        <v>147</v>
      </c>
      <c r="G124" s="48" t="s">
        <v>155</v>
      </c>
    </row>
    <row r="125" spans="1:7" ht="15">
      <c r="A125" s="36"/>
      <c r="B125" s="35"/>
      <c r="C125" s="35"/>
      <c r="D125" s="35"/>
      <c r="E125" s="37"/>
      <c r="F125" s="46"/>
      <c r="G125" s="67"/>
    </row>
    <row r="126" spans="1:6" ht="15">
      <c r="A126" s="36"/>
      <c r="B126" s="35"/>
      <c r="C126" s="35"/>
      <c r="D126" s="35"/>
      <c r="E126" s="37"/>
      <c r="F126" s="46"/>
    </row>
    <row r="127" spans="1:6" ht="15">
      <c r="A127" s="36"/>
      <c r="B127" s="35"/>
      <c r="C127" s="35"/>
      <c r="D127" s="35"/>
      <c r="E127" s="37"/>
      <c r="F127" s="46"/>
    </row>
    <row r="128" spans="1:6" ht="15">
      <c r="A128" s="36"/>
      <c r="B128" s="35"/>
      <c r="C128" s="35"/>
      <c r="D128" s="35"/>
      <c r="E128" s="37"/>
      <c r="F128" s="46"/>
    </row>
    <row r="129" spans="1:6" ht="15">
      <c r="A129" s="36"/>
      <c r="B129" s="35"/>
      <c r="C129" s="35"/>
      <c r="D129" s="35"/>
      <c r="E129" s="37"/>
      <c r="F129" s="46"/>
    </row>
    <row r="130" spans="1:6" ht="15">
      <c r="A130" s="36"/>
      <c r="B130" s="35"/>
      <c r="C130" s="35"/>
      <c r="D130" s="35"/>
      <c r="E130" s="37"/>
      <c r="F130" s="46"/>
    </row>
    <row r="131" spans="1:6" ht="15">
      <c r="A131" s="36"/>
      <c r="B131" s="35"/>
      <c r="C131" s="35"/>
      <c r="D131" s="35"/>
      <c r="E131" s="37"/>
      <c r="F131" s="46"/>
    </row>
    <row r="132" spans="1:6" ht="15">
      <c r="A132" s="36"/>
      <c r="B132" s="35"/>
      <c r="C132" s="35"/>
      <c r="D132" s="35"/>
      <c r="E132" s="37"/>
      <c r="F132" s="46"/>
    </row>
    <row r="133" spans="1:6" ht="15">
      <c r="A133" s="36"/>
      <c r="B133" s="35"/>
      <c r="C133" s="35"/>
      <c r="D133" s="35"/>
      <c r="E133" s="37"/>
      <c r="F133" s="46"/>
    </row>
    <row r="134" spans="1:6" ht="15">
      <c r="A134" s="36"/>
      <c r="B134" s="35"/>
      <c r="C134" s="35"/>
      <c r="D134" s="35"/>
      <c r="E134" s="37"/>
      <c r="F134" s="46"/>
    </row>
    <row r="135" spans="1:6" ht="15">
      <c r="A135" s="36"/>
      <c r="B135" s="35"/>
      <c r="C135" s="35"/>
      <c r="D135" s="35"/>
      <c r="E135" s="37"/>
      <c r="F135" s="46"/>
    </row>
    <row r="136" spans="1:6" ht="15">
      <c r="A136" s="36"/>
      <c r="B136" s="35"/>
      <c r="C136" s="35"/>
      <c r="D136" s="35"/>
      <c r="E136" s="37"/>
      <c r="F136" s="46"/>
    </row>
    <row r="137" spans="1:6" ht="15">
      <c r="A137" s="36"/>
      <c r="B137" s="35"/>
      <c r="C137" s="35"/>
      <c r="D137" s="35"/>
      <c r="E137" s="37"/>
      <c r="F137" s="46"/>
    </row>
  </sheetData>
  <sheetProtection/>
  <autoFilter ref="A2:G10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Лапаева</dc:creator>
  <cp:keywords/>
  <dc:description/>
  <cp:lastModifiedBy>Пользователь Windows</cp:lastModifiedBy>
  <dcterms:created xsi:type="dcterms:W3CDTF">2016-09-12T12:47:55Z</dcterms:created>
  <dcterms:modified xsi:type="dcterms:W3CDTF">2019-01-15T14:46:52Z</dcterms:modified>
  <cp:category/>
  <cp:version/>
  <cp:contentType/>
  <cp:contentStatus/>
</cp:coreProperties>
</file>