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560"/>
  </bookViews>
  <sheets>
    <sheet name="2018" sheetId="1" r:id="rId1"/>
  </sheets>
  <externalReferences>
    <externalReference r:id="rId2"/>
  </externalReferences>
  <definedNames>
    <definedName name="_xlnm._FilterDatabase" localSheetId="0" hidden="1">'2018'!$F$12:$F$18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I28" i="1" s="1"/>
  <c r="D20" i="1"/>
  <c r="D19" i="1"/>
  <c r="I18" i="1"/>
  <c r="D18" i="1"/>
  <c r="I17" i="1"/>
  <c r="D17" i="1"/>
  <c r="I16" i="1"/>
  <c r="D16" i="1" s="1"/>
  <c r="D15" i="1"/>
  <c r="I13" i="1"/>
  <c r="D13" i="1"/>
  <c r="I12" i="1"/>
  <c r="D11" i="1" s="1"/>
  <c r="I11" i="1"/>
  <c r="I19" i="1" s="1"/>
  <c r="I10" i="1"/>
  <c r="D12" i="1" l="1"/>
  <c r="D21" i="1" l="1"/>
  <c r="E21" i="1" l="1"/>
  <c r="D23" i="1"/>
  <c r="E23" i="1" s="1"/>
  <c r="E19" i="1"/>
  <c r="E20" i="1"/>
  <c r="E17" i="1"/>
  <c r="E15" i="1"/>
  <c r="E11" i="1"/>
  <c r="E18" i="1"/>
  <c r="E16" i="1"/>
  <c r="E13" i="1"/>
  <c r="E12" i="1"/>
</calcChain>
</file>

<file path=xl/sharedStrings.xml><?xml version="1.0" encoding="utf-8"?>
<sst xmlns="http://schemas.openxmlformats.org/spreadsheetml/2006/main" count="54" uniqueCount="35">
  <si>
    <t>Утверждаю:</t>
  </si>
  <si>
    <t>_______________________</t>
  </si>
  <si>
    <t>м.п.</t>
  </si>
  <si>
    <t>Калькуляция тарифа  на  техническое обслуживание</t>
  </si>
  <si>
    <t xml:space="preserve">системы Домофон для многоквартирных домов </t>
  </si>
  <si>
    <t>ООО "_____________________"</t>
  </si>
  <si>
    <t>Наименование статьи</t>
  </si>
  <si>
    <t>ед изм</t>
  </si>
  <si>
    <t>Сумма, руб</t>
  </si>
  <si>
    <t>ремонтные работы</t>
  </si>
  <si>
    <t>Заработная плата технического отдела</t>
  </si>
  <si>
    <t>руб</t>
  </si>
  <si>
    <t>Налоги</t>
  </si>
  <si>
    <t>Начисления на з/п</t>
  </si>
  <si>
    <t>заработная плата</t>
  </si>
  <si>
    <t>Ремонтные работы</t>
  </si>
  <si>
    <t>коммунальные платежи</t>
  </si>
  <si>
    <t>Налог с оборота</t>
  </si>
  <si>
    <t>Коммунальные платежи</t>
  </si>
  <si>
    <t>Арендные платежи(офис , содержание УК)</t>
  </si>
  <si>
    <t xml:space="preserve">аренда </t>
  </si>
  <si>
    <t>Приобретение услуг(телефон,банк)</t>
  </si>
  <si>
    <t xml:space="preserve">услуги </t>
  </si>
  <si>
    <t>Закупка малоценных материалов</t>
  </si>
  <si>
    <t>МБП</t>
  </si>
  <si>
    <t>Заработная плата административного персонала</t>
  </si>
  <si>
    <t>Начисления на з/ пл административного персонала</t>
  </si>
  <si>
    <t>Итого затраты</t>
  </si>
  <si>
    <t>Прибыль</t>
  </si>
  <si>
    <t>Итого тариф</t>
  </si>
  <si>
    <t>* Среднестастическое количество абонентов, подключенных в 1 подъезде жилого дома-12 абонентов</t>
  </si>
  <si>
    <t>Стоимость технического обслуживания системы Домофон на 1 подъезд -23,75*12=285 руб</t>
  </si>
  <si>
    <t>Стоимость технического обслуживания может варьироваться при отклонении фактического количества абонентов</t>
  </si>
  <si>
    <t>от среднестастического для каждого подключаемого объекта</t>
  </si>
  <si>
    <t>На протяжении 2016-2018 гг компания вынуждена была пересматривать тарифы, в связи с необходимостью пересмотра размера заработной персоналу предприятия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</si>
</sst>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\-??_р_._-;_-@_-"/>
  </numFmts>
  <fonts count="11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name val="Arial Cyr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1" fillId="0" borderId="0"/>
    <xf numFmtId="164" fontId="10" fillId="0" borderId="0" applyFill="0" applyBorder="0" applyAlignment="0" applyProtection="0"/>
  </cellStyleXfs>
  <cellXfs count="37">
    <xf numFmtId="0" fontId="0" fillId="0" borderId="0" xfId="0"/>
    <xf numFmtId="0" fontId="2" fillId="0" borderId="0" xfId="0" applyFont="1" applyFill="1"/>
    <xf numFmtId="0" fontId="0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/>
    <xf numFmtId="14" fontId="0" fillId="0" borderId="0" xfId="0" applyNumberFormat="1" applyFont="1" applyFill="1"/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right"/>
    </xf>
    <xf numFmtId="0" fontId="6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164" fontId="1" fillId="0" borderId="0" xfId="1" applyFont="1" applyFill="1" applyBorder="1" applyAlignment="1" applyProtection="1">
      <alignment horizontal="center"/>
    </xf>
    <xf numFmtId="0" fontId="2" fillId="0" borderId="1" xfId="2" applyFont="1" applyFill="1" applyBorder="1"/>
    <xf numFmtId="2" fontId="2" fillId="0" borderId="1" xfId="3" applyNumberFormat="1" applyFont="1" applyFill="1" applyBorder="1" applyAlignment="1" applyProtection="1">
      <alignment horizontal="right"/>
    </xf>
    <xf numFmtId="164" fontId="6" fillId="0" borderId="0" xfId="1" applyFont="1" applyFill="1" applyBorder="1" applyAlignment="1" applyProtection="1">
      <alignment horizontal="center"/>
    </xf>
    <xf numFmtId="0" fontId="6" fillId="0" borderId="0" xfId="0" applyFont="1"/>
    <xf numFmtId="2" fontId="2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2" fontId="2" fillId="0" borderId="0" xfId="0" applyNumberFormat="1" applyFont="1"/>
    <xf numFmtId="0" fontId="2" fillId="0" borderId="0" xfId="0" applyFont="1"/>
    <xf numFmtId="0" fontId="2" fillId="0" borderId="0" xfId="0" applyFont="1" applyBorder="1"/>
  </cellXfs>
  <cellStyles count="4">
    <cellStyle name="Обычный" xfId="0" builtinId="0"/>
    <cellStyle name="Обычный_Книга2" xfId="2"/>
    <cellStyle name="Финансовый" xfId="1" builtinId="3"/>
    <cellStyle name="Финансовый_Книга2_Справосник по материалам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Downloads/&#1050;&#1072;&#1083;&#1100;&#1082;&#1091;&#1083;&#1103;&#1094;&#1080;&#1080;%20&#1090;&#1072;&#1088;&#1080;&#1092;&#1072;%20&#1085;&#1072;%20&#1058;&#1054;%20&#1044;&#1086;&#1084;&#1086;&#1092;&#1086;&#1085;%202009-2018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2016"/>
      <sheetName val="2017"/>
      <sheetName val="2018"/>
    </sheetNames>
    <sheetDataSet>
      <sheetData sheetId="0"/>
      <sheetData sheetId="1"/>
      <sheetData sheetId="2"/>
      <sheetData sheetId="3">
        <row r="23">
          <cell r="D23">
            <v>20.582430710682146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pane xSplit="1" ySplit="12" topLeftCell="B13" activePane="bottomRight" state="frozen"/>
      <selection pane="topRight" activeCell="B1" sqref="B1"/>
      <selection pane="bottomLeft" activeCell="A11" sqref="A11"/>
      <selection pane="bottomRight" activeCell="E23" sqref="E23"/>
    </sheetView>
  </sheetViews>
  <sheetFormatPr defaultRowHeight="12.75" x14ac:dyDescent="0.2"/>
  <cols>
    <col min="2" max="2" width="61.6640625" bestFit="1" customWidth="1"/>
    <col min="3" max="3" width="17.33203125" customWidth="1"/>
    <col min="4" max="4" width="20.1640625" customWidth="1"/>
    <col min="5" max="5" width="15.5" customWidth="1"/>
    <col min="6" max="6" width="16.6640625" customWidth="1"/>
    <col min="8" max="8" width="18.6640625" customWidth="1"/>
    <col min="9" max="9" width="18.33203125" customWidth="1"/>
  </cols>
  <sheetData>
    <row r="1" spans="1:10" ht="15.75" x14ac:dyDescent="0.25">
      <c r="C1" s="1" t="s">
        <v>0</v>
      </c>
      <c r="D1" s="1"/>
    </row>
    <row r="2" spans="1:10" ht="15.2" customHeight="1" x14ac:dyDescent="0.25">
      <c r="C2" s="1" t="s">
        <v>1</v>
      </c>
      <c r="D2" s="1"/>
      <c r="E2" s="1"/>
      <c r="F2" s="2"/>
    </row>
    <row r="3" spans="1:10" ht="15.75" x14ac:dyDescent="0.25">
      <c r="C3" s="2"/>
      <c r="D3" s="3" t="s">
        <v>2</v>
      </c>
      <c r="E3" s="1"/>
      <c r="F3" s="2"/>
    </row>
    <row r="4" spans="1:10" x14ac:dyDescent="0.2">
      <c r="C4" s="2"/>
      <c r="D4" s="2"/>
      <c r="E4" s="4"/>
      <c r="F4" s="5"/>
      <c r="J4" s="6"/>
    </row>
    <row r="6" spans="1:10" ht="12.75" customHeight="1" x14ac:dyDescent="0.2">
      <c r="B6" s="7" t="s">
        <v>3</v>
      </c>
      <c r="C6" s="7"/>
      <c r="D6" s="7"/>
      <c r="E6" s="7"/>
      <c r="F6" s="7"/>
    </row>
    <row r="7" spans="1:10" ht="14.25" customHeight="1" x14ac:dyDescent="0.2">
      <c r="A7" s="8"/>
      <c r="B7" s="7" t="s">
        <v>4</v>
      </c>
      <c r="C7" s="7"/>
      <c r="D7" s="7"/>
      <c r="E7" s="7"/>
      <c r="F7" s="7"/>
    </row>
    <row r="8" spans="1:10" ht="12.75" customHeight="1" x14ac:dyDescent="0.2">
      <c r="B8" s="7" t="s">
        <v>5</v>
      </c>
      <c r="C8" s="7"/>
      <c r="D8" s="7"/>
      <c r="E8" s="7"/>
      <c r="F8" s="7"/>
    </row>
    <row r="9" spans="1:10" ht="12.75" customHeight="1" x14ac:dyDescent="0.2">
      <c r="B9" s="9"/>
      <c r="C9" s="9"/>
      <c r="D9" s="9"/>
      <c r="E9" s="9"/>
      <c r="F9" s="9"/>
    </row>
    <row r="10" spans="1:10" ht="15.75" x14ac:dyDescent="0.25">
      <c r="A10" s="10"/>
      <c r="B10" s="11" t="s">
        <v>6</v>
      </c>
      <c r="C10" s="12" t="s">
        <v>7</v>
      </c>
      <c r="D10" s="13" t="s">
        <v>8</v>
      </c>
      <c r="E10" s="14"/>
      <c r="F10" s="15"/>
      <c r="G10" s="16"/>
      <c r="H10" s="17" t="s">
        <v>9</v>
      </c>
      <c r="I10" s="16">
        <f>342700/565800*100</f>
        <v>60.569105691056912</v>
      </c>
    </row>
    <row r="11" spans="1:10" ht="15.75" x14ac:dyDescent="0.25">
      <c r="A11" s="18"/>
      <c r="B11" s="19" t="s">
        <v>10</v>
      </c>
      <c r="C11" s="11" t="s">
        <v>11</v>
      </c>
      <c r="D11" s="20">
        <f>9.16*I12/100*0.88*2+1+0.1</f>
        <v>3.1216110286320258</v>
      </c>
      <c r="E11" s="21">
        <f>D11/$D$21*100</f>
        <v>13.721107386183757</v>
      </c>
      <c r="F11" s="21"/>
      <c r="G11" s="16"/>
      <c r="H11" s="17" t="s">
        <v>12</v>
      </c>
      <c r="I11" s="16">
        <f>82237/565800*100</f>
        <v>14.534641215977375</v>
      </c>
    </row>
    <row r="12" spans="1:10" ht="15.75" x14ac:dyDescent="0.25">
      <c r="A12" s="22"/>
      <c r="B12" s="23" t="s">
        <v>13</v>
      </c>
      <c r="C12" s="11" t="s">
        <v>11</v>
      </c>
      <c r="D12" s="24">
        <f>D11*0.44</f>
        <v>1.3735088525980914</v>
      </c>
      <c r="E12" s="21">
        <f t="shared" ref="E12:E20" si="0">D12/$D$21*100</f>
        <v>6.0372872499208539</v>
      </c>
      <c r="F12" s="25"/>
      <c r="G12" s="16"/>
      <c r="H12" s="17" t="s">
        <v>14</v>
      </c>
      <c r="I12" s="16">
        <f>70950/565800*100</f>
        <v>12.539766702014846</v>
      </c>
    </row>
    <row r="13" spans="1:10" ht="15.75" x14ac:dyDescent="0.25">
      <c r="A13" s="26"/>
      <c r="B13" s="27" t="s">
        <v>15</v>
      </c>
      <c r="C13" s="11" t="s">
        <v>11</v>
      </c>
      <c r="D13" s="28">
        <f>(8*I21/100+0.01+0.4+0.68)*2</f>
        <v>12.13705348792867</v>
      </c>
      <c r="E13" s="21">
        <f t="shared" si="0"/>
        <v>53.348675646082988</v>
      </c>
      <c r="F13" s="29"/>
      <c r="G13" s="16"/>
      <c r="H13" s="17" t="s">
        <v>16</v>
      </c>
      <c r="I13" s="16">
        <f>33280/565800*100</f>
        <v>5.881937080240367</v>
      </c>
    </row>
    <row r="14" spans="1:10" ht="15.75" x14ac:dyDescent="0.25">
      <c r="A14" s="26"/>
      <c r="B14" s="27" t="s">
        <v>17</v>
      </c>
      <c r="C14" s="11" t="s">
        <v>11</v>
      </c>
      <c r="D14" s="28">
        <v>1.4</v>
      </c>
      <c r="E14" s="21"/>
      <c r="F14" s="29"/>
      <c r="G14" s="16"/>
      <c r="H14" s="17"/>
      <c r="I14" s="16"/>
    </row>
    <row r="15" spans="1:10" ht="15.75" x14ac:dyDescent="0.25">
      <c r="A15" s="26"/>
      <c r="B15" s="27" t="s">
        <v>18</v>
      </c>
      <c r="C15" s="11" t="s">
        <v>11</v>
      </c>
      <c r="D15" s="28">
        <f>(8*I24/100+0.12+0.07)*2</f>
        <v>1.3469411732660235</v>
      </c>
      <c r="E15" s="21">
        <f t="shared" si="0"/>
        <v>5.9205084527634284</v>
      </c>
      <c r="F15" s="29"/>
      <c r="G15" s="16"/>
      <c r="H15" s="17"/>
      <c r="I15" s="16"/>
    </row>
    <row r="16" spans="1:10" ht="15.75" x14ac:dyDescent="0.25">
      <c r="A16" s="26"/>
      <c r="B16" s="27" t="s">
        <v>19</v>
      </c>
      <c r="C16" s="11" t="s">
        <v>11</v>
      </c>
      <c r="D16" s="28">
        <f>(8*I16/100+0.11)*2</f>
        <v>0.83324849770236831</v>
      </c>
      <c r="E16" s="21">
        <f t="shared" si="0"/>
        <v>3.662561418281757</v>
      </c>
      <c r="F16" s="29"/>
      <c r="G16" s="16"/>
      <c r="H16" s="17" t="s">
        <v>20</v>
      </c>
      <c r="I16" s="16">
        <f>21686/565800*100</f>
        <v>3.8328031106398019</v>
      </c>
    </row>
    <row r="17" spans="1:11" ht="15.75" x14ac:dyDescent="0.25">
      <c r="A17" s="26"/>
      <c r="B17" s="27" t="s">
        <v>21</v>
      </c>
      <c r="C17" s="11" t="s">
        <v>11</v>
      </c>
      <c r="D17" s="28">
        <f>(8*I17/100+0.02)*2</f>
        <v>0.3590102509720749</v>
      </c>
      <c r="E17" s="21">
        <f t="shared" si="0"/>
        <v>1.5780371613074853</v>
      </c>
      <c r="F17" s="29"/>
      <c r="G17" s="16"/>
      <c r="H17" s="17" t="s">
        <v>22</v>
      </c>
      <c r="I17" s="16">
        <f>11281/565800*100</f>
        <v>1.9938140685754682</v>
      </c>
    </row>
    <row r="18" spans="1:11" ht="15.75" x14ac:dyDescent="0.25">
      <c r="A18" s="26"/>
      <c r="B18" s="27" t="s">
        <v>23</v>
      </c>
      <c r="C18" s="11" t="s">
        <v>11</v>
      </c>
      <c r="D18" s="28">
        <f>(8*I18/100+0.07)*2</f>
        <v>0.24369741958289148</v>
      </c>
      <c r="E18" s="21">
        <f t="shared" si="0"/>
        <v>1.0711771688281346</v>
      </c>
      <c r="F18" s="29"/>
      <c r="G18" s="16"/>
      <c r="H18" s="17" t="s">
        <v>24</v>
      </c>
      <c r="I18" s="16">
        <f>3667/565800*100</f>
        <v>0.6481088723930718</v>
      </c>
    </row>
    <row r="19" spans="1:11" ht="15.75" x14ac:dyDescent="0.25">
      <c r="B19" s="19" t="s">
        <v>25</v>
      </c>
      <c r="C19" s="11" t="s">
        <v>11</v>
      </c>
      <c r="D19" s="20">
        <f>0.122*2+1+0.1</f>
        <v>1.3440000000000001</v>
      </c>
      <c r="E19" s="21">
        <f t="shared" si="0"/>
        <v>5.9075804633841225</v>
      </c>
      <c r="F19" s="30"/>
      <c r="G19" s="16"/>
      <c r="H19" s="16"/>
      <c r="I19" s="16">
        <f>SUM(I10:I18)</f>
        <v>100.00017674089784</v>
      </c>
    </row>
    <row r="20" spans="1:11" ht="15.75" x14ac:dyDescent="0.25">
      <c r="B20" s="19" t="s">
        <v>26</v>
      </c>
      <c r="C20" s="11" t="s">
        <v>11</v>
      </c>
      <c r="D20" s="20">
        <f>D19*0.44</f>
        <v>0.59136</v>
      </c>
      <c r="E20" s="21">
        <f t="shared" si="0"/>
        <v>2.5993354038890137</v>
      </c>
      <c r="F20" s="30"/>
      <c r="G20" s="16"/>
      <c r="H20" s="16"/>
      <c r="I20" s="16"/>
    </row>
    <row r="21" spans="1:11" ht="15.75" x14ac:dyDescent="0.25">
      <c r="B21" s="19" t="s">
        <v>27</v>
      </c>
      <c r="C21" s="11" t="s">
        <v>11</v>
      </c>
      <c r="D21" s="31">
        <f>SUM(D11:D20)</f>
        <v>22.750430710682146</v>
      </c>
      <c r="E21" s="21">
        <f>D21/$D$21*100</f>
        <v>100</v>
      </c>
      <c r="F21" s="30"/>
      <c r="G21" s="16"/>
      <c r="H21" s="17" t="s">
        <v>9</v>
      </c>
      <c r="I21" s="16">
        <f>342700/550685*100</f>
        <v>62.231584299554186</v>
      </c>
    </row>
    <row r="22" spans="1:11" ht="15.75" x14ac:dyDescent="0.25">
      <c r="B22" s="19" t="s">
        <v>28</v>
      </c>
      <c r="C22" s="11" t="s">
        <v>11</v>
      </c>
      <c r="D22" s="31">
        <v>1</v>
      </c>
      <c r="E22" s="30"/>
      <c r="F22" s="30"/>
      <c r="G22" s="16"/>
      <c r="H22" s="17" t="s">
        <v>12</v>
      </c>
      <c r="I22" s="16">
        <f>67122/550685*100</f>
        <v>12.188819379500076</v>
      </c>
    </row>
    <row r="23" spans="1:11" ht="15.75" x14ac:dyDescent="0.25">
      <c r="B23" s="32" t="s">
        <v>29</v>
      </c>
      <c r="C23" s="11" t="s">
        <v>11</v>
      </c>
      <c r="D23" s="33">
        <f>D21+D22</f>
        <v>23.750430710682146</v>
      </c>
      <c r="E23" s="34">
        <f>D23-'[1]2016'!D23</f>
        <v>3.1679999999999993</v>
      </c>
      <c r="F23" s="30"/>
      <c r="G23" s="16"/>
      <c r="H23" s="17" t="s">
        <v>14</v>
      </c>
      <c r="I23" s="16">
        <f>70950/550685*100</f>
        <v>12.883953621398803</v>
      </c>
    </row>
    <row r="24" spans="1:11" ht="15.75" x14ac:dyDescent="0.25">
      <c r="B24" s="35"/>
      <c r="C24" s="36"/>
      <c r="D24" s="35"/>
      <c r="E24" s="30"/>
      <c r="F24" s="30"/>
      <c r="G24" s="16"/>
      <c r="H24" s="17" t="s">
        <v>16</v>
      </c>
      <c r="I24" s="16">
        <f>33280/550685*100</f>
        <v>6.0433823329126453</v>
      </c>
    </row>
    <row r="25" spans="1:11" ht="15.75" x14ac:dyDescent="0.25">
      <c r="B25" s="30" t="s">
        <v>30</v>
      </c>
      <c r="C25" s="21"/>
      <c r="D25" s="30"/>
      <c r="E25" s="30"/>
      <c r="F25" s="30"/>
      <c r="G25" s="16"/>
      <c r="H25" s="17" t="s">
        <v>20</v>
      </c>
      <c r="I25" s="16">
        <f>21686/550685*100</f>
        <v>3.9380044853228253</v>
      </c>
      <c r="J25" s="16"/>
      <c r="K25" s="16"/>
    </row>
    <row r="26" spans="1:11" ht="15.75" x14ac:dyDescent="0.25">
      <c r="B26" s="30" t="s">
        <v>31</v>
      </c>
      <c r="C26" s="30"/>
      <c r="D26" s="30"/>
      <c r="E26" s="30"/>
      <c r="F26" s="30"/>
      <c r="G26" s="16"/>
      <c r="H26" s="17" t="s">
        <v>22</v>
      </c>
      <c r="I26" s="16">
        <f>11281/550685*100</f>
        <v>2.0485395462015488</v>
      </c>
      <c r="J26" s="16"/>
      <c r="K26" s="16"/>
    </row>
    <row r="27" spans="1:11" ht="15.75" x14ac:dyDescent="0.25">
      <c r="B27" s="30" t="s">
        <v>32</v>
      </c>
      <c r="C27" s="30"/>
      <c r="D27" s="30"/>
      <c r="E27" s="30"/>
      <c r="F27" s="30"/>
      <c r="G27" s="16"/>
      <c r="H27" s="17" t="s">
        <v>24</v>
      </c>
      <c r="I27" s="16">
        <f>3667/550685*100</f>
        <v>0.66589792712712348</v>
      </c>
      <c r="J27" s="16"/>
      <c r="K27" s="16"/>
    </row>
    <row r="28" spans="1:11" ht="15.75" x14ac:dyDescent="0.25">
      <c r="B28" s="30" t="s">
        <v>33</v>
      </c>
      <c r="C28" s="30"/>
      <c r="D28" s="30"/>
      <c r="E28" s="30"/>
      <c r="F28" s="30"/>
      <c r="G28" s="16"/>
      <c r="H28" s="16"/>
      <c r="I28" s="16">
        <f>SUM(I21:I27)</f>
        <v>100.0001815920172</v>
      </c>
      <c r="J28" s="16"/>
      <c r="K28" s="16"/>
    </row>
    <row r="29" spans="1:11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15.75" x14ac:dyDescent="0.25">
      <c r="B30" s="30" t="s">
        <v>34</v>
      </c>
      <c r="C30" s="16"/>
      <c r="D30" s="16"/>
      <c r="E30" s="16"/>
      <c r="F30" s="16"/>
      <c r="G30" s="16"/>
      <c r="H30" s="16"/>
      <c r="I30" s="16"/>
      <c r="J30" s="16"/>
      <c r="K30" s="16"/>
    </row>
  </sheetData>
  <sheetProtection selectLockedCells="1" selectUnlockedCells="1"/>
  <mergeCells count="3">
    <mergeCell ref="B6:F6"/>
    <mergeCell ref="B7:F7"/>
    <mergeCell ref="B8:F8"/>
  </mergeCells>
  <pageMargins left="0.78749999999999998" right="0.19652777777777777" top="0.19652777777777777" bottom="0.19652777777777777" header="0.51180555555555551" footer="0.51180555555555551"/>
  <pageSetup paperSize="9" scale="7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2018-10-24T18:48:28Z</dcterms:created>
  <dcterms:modified xsi:type="dcterms:W3CDTF">2018-10-24T18:49:40Z</dcterms:modified>
</cp:coreProperties>
</file>