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0. ИТ-УПРАВЛЕНИЕ\10.2. Направление разработки бизнес-приложений\Мельницкая Диана\Задачи\27708\"/>
    </mc:Choice>
  </mc:AlternateContent>
  <xr:revisionPtr revIDLastSave="0" documentId="13_ncr:1_{D71BCAC1-68F3-40AE-A464-10A90716292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Лист1" sheetId="2" r:id="rId1"/>
  </sheets>
  <calcPr calcId="191029"/>
</workbook>
</file>

<file path=xl/calcChain.xml><?xml version="1.0" encoding="utf-8"?>
<calcChain xmlns="http://schemas.openxmlformats.org/spreadsheetml/2006/main">
  <c r="N17" i="2" l="1"/>
  <c r="L21" i="2" l="1"/>
  <c r="O20" i="2"/>
  <c r="O19" i="2"/>
  <c r="L23" i="2"/>
  <c r="K19" i="2"/>
  <c r="H20" i="2" s="1"/>
  <c r="K20" i="2" s="1"/>
  <c r="P20" i="2" s="1"/>
  <c r="K23" i="2"/>
  <c r="M23" i="2" s="1"/>
  <c r="K9" i="2"/>
  <c r="P9" i="2" s="1"/>
  <c r="L17" i="2"/>
  <c r="L16" i="2"/>
  <c r="O13" i="2"/>
  <c r="O11" i="2"/>
  <c r="O10" i="2"/>
  <c r="O9" i="2"/>
  <c r="Q9" i="2" l="1"/>
  <c r="N23" i="2"/>
  <c r="N22" i="2" s="1"/>
  <c r="Q20" i="2"/>
  <c r="H21" i="2"/>
  <c r="K21" i="2" s="1"/>
  <c r="M21" i="2" s="1"/>
  <c r="N21" i="2" s="1"/>
  <c r="N18" i="2" s="1"/>
  <c r="P19" i="2"/>
  <c r="Q19" i="2" s="1"/>
  <c r="Q22" i="2"/>
  <c r="R22" i="2" s="1"/>
  <c r="H10" i="2"/>
  <c r="H13" i="2"/>
  <c r="K13" i="2" s="1"/>
  <c r="P13" i="2" s="1"/>
  <c r="P12" i="2"/>
  <c r="Q18" i="2" l="1"/>
  <c r="R18" i="2"/>
  <c r="K10" i="2"/>
  <c r="Q13" i="2"/>
  <c r="Q12" i="2" s="1"/>
  <c r="R12" i="2" s="1"/>
  <c r="P10" i="2" l="1"/>
  <c r="Q10" i="2" s="1"/>
  <c r="H11" i="2"/>
  <c r="K11" i="2" s="1"/>
  <c r="P11" i="2" s="1"/>
  <c r="Q11" i="2" s="1"/>
  <c r="Q8" i="2" s="1"/>
  <c r="H16" i="2"/>
  <c r="R8" i="2" l="1"/>
  <c r="R7" i="2" s="1"/>
  <c r="Q24" i="2"/>
  <c r="K16" i="2"/>
  <c r="H17" i="2" s="1"/>
  <c r="M16" i="2" l="1"/>
  <c r="N16" i="2" s="1"/>
  <c r="K17" i="2"/>
  <c r="M17" i="2" l="1"/>
  <c r="N15" i="2" s="1"/>
  <c r="N24" i="2" s="1"/>
  <c r="R15" i="2" l="1"/>
  <c r="R14" i="2" s="1"/>
  <c r="R24" i="2" s="1"/>
</calcChain>
</file>

<file path=xl/sharedStrings.xml><?xml version="1.0" encoding="utf-8"?>
<sst xmlns="http://schemas.openxmlformats.org/spreadsheetml/2006/main" count="54" uniqueCount="43">
  <si>
    <t>Сумма (руб.)</t>
  </si>
  <si>
    <t>Контрагент</t>
  </si>
  <si>
    <t>нач. остаток</t>
  </si>
  <si>
    <t>кон. остаток</t>
  </si>
  <si>
    <t>МОРЕОДОР ООО</t>
  </si>
  <si>
    <t>ХК МАЛКИНСКОЕ ООО</t>
  </si>
  <si>
    <t>предоплата</t>
  </si>
  <si>
    <t>отсрочка</t>
  </si>
  <si>
    <t>Ответственный за сделку</t>
  </si>
  <si>
    <t>Сумма заказа</t>
  </si>
  <si>
    <t>Валюта взаиморасчетов</t>
  </si>
  <si>
    <t>кол-во дней</t>
  </si>
  <si>
    <t>сумма</t>
  </si>
  <si>
    <t>ЭЭ</t>
  </si>
  <si>
    <t>Итог ЭЭ</t>
  </si>
  <si>
    <t>Ответственный 1</t>
  </si>
  <si>
    <t>НМК00000806</t>
  </si>
  <si>
    <t>руб.</t>
  </si>
  <si>
    <t>ЮТ000001061</t>
  </si>
  <si>
    <t>дата регистратора</t>
  </si>
  <si>
    <t>Период пользования</t>
  </si>
  <si>
    <t xml:space="preserve"> с </t>
  </si>
  <si>
    <t xml:space="preserve"> по</t>
  </si>
  <si>
    <t>НМК00000807</t>
  </si>
  <si>
    <t>Ставка ЦБ</t>
  </si>
  <si>
    <t>НМК00000808</t>
  </si>
  <si>
    <t>НМК00000888</t>
  </si>
  <si>
    <t>оплаты (приход)</t>
  </si>
  <si>
    <t>поступление(расход)</t>
  </si>
  <si>
    <t>Заказ</t>
  </si>
  <si>
    <t>Регистратор</t>
  </si>
  <si>
    <t>Платежное поручение исходящее НМК00001632 от 19.05.2025 15:55:58</t>
  </si>
  <si>
    <t>Поступление товаров и услуг НМК00001079 от 26.05.2025 23:59:59</t>
  </si>
  <si>
    <t>Поступление товаров и услуг НМК00001083 от 26.05.2025 23:59:59</t>
  </si>
  <si>
    <t>Платежное поручение исходящее ЮТ000001715 от 30.05.2025 16:22:47</t>
  </si>
  <si>
    <t>Ответственный 2</t>
  </si>
  <si>
    <t>Поступление товаров и услуг ЮЗ000008001 от 21.05.2025 16:30:00</t>
  </si>
  <si>
    <t>Поступление товаров и услуг ЮЗ000008100 от 22.05.2025 17:05:40</t>
  </si>
  <si>
    <t>Платежное поручение ЮЗ000008102 от 22.05.2025 13:05:45</t>
  </si>
  <si>
    <t>Поступление товаров и услуг ЮЗ000008103 от 26.05.2025 12:00:00</t>
  </si>
  <si>
    <t>Общий итог:</t>
  </si>
  <si>
    <t>Период: МАЙ 2025</t>
  </si>
  <si>
    <t>Начальный остаток на начало периода отчета (регистратора может не быть, пустая строка)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</si>
</sst>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dd/mm/yy;@"/>
    <numFmt numFmtId="165" formatCode="_-* #,##0.00\ [$₽-419]_-;\-* #,##0.00\ [$₽-419]_-;_-* &quot;-&quot;??\ [$₽-419]_-;_-@_-"/>
  </numFmts>
  <fonts count="8" x14ac:knownFonts="1">
    <font>
      <sz val="8"/>
      <name val="Arial"/>
    </font>
    <font>
      <b/>
      <sz val="8"/>
      <color rgb="FF594304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594304"/>
      <name val="Arial"/>
      <family val="2"/>
      <charset val="204"/>
    </font>
    <font>
      <sz val="9"/>
      <name val="Arial"/>
      <family val="2"/>
      <charset val="204"/>
    </font>
    <font>
      <b/>
      <sz val="9"/>
      <color rgb="FF59430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5F2DD"/>
        <bgColor auto="1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6">
    <xf numFmtId="0" fontId="0" fillId="0" borderId="0" xfId="0"/>
    <xf numFmtId="164" fontId="0" fillId="0" borderId="0" xfId="0" applyNumberFormat="1"/>
    <xf numFmtId="0" fontId="3" fillId="0" borderId="0" xfId="0" applyFont="1"/>
    <xf numFmtId="9" fontId="0" fillId="0" borderId="0" xfId="0" applyNumberFormat="1"/>
    <xf numFmtId="0" fontId="0" fillId="0" borderId="0" xfId="0" applyBorder="1"/>
    <xf numFmtId="2" fontId="0" fillId="0" borderId="0" xfId="0" applyNumberFormat="1" applyBorder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/>
    <xf numFmtId="2" fontId="0" fillId="0" borderId="1" xfId="2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0" borderId="1" xfId="0" applyNumberFormat="1" applyFill="1" applyBorder="1"/>
    <xf numFmtId="0" fontId="1" fillId="2" borderId="1" xfId="0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indent="1"/>
    </xf>
    <xf numFmtId="165" fontId="6" fillId="4" borderId="1" xfId="0" applyNumberFormat="1" applyFont="1" applyFill="1" applyBorder="1" applyAlignment="1">
      <alignment horizontal="left"/>
    </xf>
    <xf numFmtId="164" fontId="6" fillId="4" borderId="1" xfId="0" applyNumberFormat="1" applyFont="1" applyFill="1" applyBorder="1"/>
    <xf numFmtId="0" fontId="6" fillId="4" borderId="1" xfId="0" applyFont="1" applyFill="1" applyBorder="1"/>
    <xf numFmtId="2" fontId="6" fillId="4" borderId="1" xfId="0" applyNumberFormat="1" applyFont="1" applyFill="1" applyBorder="1"/>
    <xf numFmtId="44" fontId="6" fillId="4" borderId="1" xfId="1" applyFont="1" applyFill="1" applyBorder="1" applyAlignment="1">
      <alignment horizontal="left"/>
    </xf>
    <xf numFmtId="2" fontId="6" fillId="4" borderId="1" xfId="2" applyNumberFormat="1" applyFont="1" applyFill="1" applyBorder="1"/>
    <xf numFmtId="0" fontId="7" fillId="2" borderId="1" xfId="0" applyFont="1" applyFill="1" applyBorder="1" applyAlignment="1">
      <alignment horizontal="left" vertical="top" wrapText="1" indent="1"/>
    </xf>
    <xf numFmtId="2" fontId="7" fillId="2" borderId="1" xfId="0" applyNumberFormat="1" applyFont="1" applyFill="1" applyBorder="1" applyAlignment="1">
      <alignment horizontal="left" vertical="top" wrapText="1" indent="1"/>
    </xf>
    <xf numFmtId="0" fontId="2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indent="2"/>
    </xf>
    <xf numFmtId="0" fontId="0" fillId="0" borderId="1" xfId="0" applyBorder="1" applyAlignment="1">
      <alignment horizontal="left" indent="2"/>
    </xf>
    <xf numFmtId="0" fontId="7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 indent="2"/>
    </xf>
    <xf numFmtId="0" fontId="7" fillId="2" borderId="3" xfId="0" applyFont="1" applyFill="1" applyBorder="1" applyAlignment="1">
      <alignment horizontal="left" vertical="top" wrapText="1" indent="2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C61F-90E0-4F95-8BB6-1C86BEC0844D}">
  <dimension ref="A1:S31"/>
  <sheetViews>
    <sheetView tabSelected="1" workbookViewId="0">
      <selection activeCell="N33" sqref="N33"/>
    </sheetView>
  </sheetViews>
  <sheetFormatPr defaultRowHeight="11.25" x14ac:dyDescent="0.2"/>
  <cols>
    <col min="1" max="1" width="28.83203125" customWidth="1"/>
    <col min="2" max="2" width="15.6640625" customWidth="1"/>
    <col min="3" max="3" width="17.1640625" customWidth="1"/>
    <col min="4" max="4" width="18.83203125" customWidth="1"/>
    <col min="5" max="5" width="18.83203125" style="1" customWidth="1"/>
    <col min="6" max="6" width="10.1640625" bestFit="1" customWidth="1"/>
    <col min="8" max="8" width="11.33203125" bestFit="1" customWidth="1"/>
    <col min="9" max="9" width="13.33203125" customWidth="1"/>
    <col min="10" max="10" width="12.1640625" customWidth="1"/>
    <col min="11" max="11" width="11.33203125" customWidth="1"/>
    <col min="13" max="13" width="14.33203125" customWidth="1"/>
    <col min="14" max="14" width="11.33203125" bestFit="1" customWidth="1"/>
    <col min="16" max="16" width="10.33203125" bestFit="1" customWidth="1"/>
    <col min="17" max="17" width="14.1640625" bestFit="1" customWidth="1"/>
    <col min="18" max="18" width="11.33203125" bestFit="1" customWidth="1"/>
  </cols>
  <sheetData>
    <row r="1" spans="1:18" x14ac:dyDescent="0.2">
      <c r="A1" s="27" t="s">
        <v>41</v>
      </c>
    </row>
    <row r="2" spans="1:18" x14ac:dyDescent="0.2">
      <c r="A2" s="2" t="s">
        <v>24</v>
      </c>
      <c r="B2" s="3">
        <v>0.21</v>
      </c>
    </row>
    <row r="4" spans="1:18" ht="22.5" customHeight="1" x14ac:dyDescent="0.2">
      <c r="A4" s="33" t="s">
        <v>8</v>
      </c>
      <c r="B4" s="33"/>
      <c r="C4" s="33"/>
      <c r="D4" s="33"/>
      <c r="E4" s="33"/>
      <c r="F4" s="30" t="s">
        <v>20</v>
      </c>
      <c r="G4" s="30"/>
      <c r="H4" s="30" t="s">
        <v>0</v>
      </c>
      <c r="I4" s="30"/>
      <c r="J4" s="30"/>
      <c r="K4" s="30"/>
      <c r="L4" s="30" t="s">
        <v>7</v>
      </c>
      <c r="M4" s="30"/>
      <c r="N4" s="30"/>
      <c r="O4" s="30" t="s">
        <v>6</v>
      </c>
      <c r="P4" s="30"/>
      <c r="Q4" s="30"/>
      <c r="R4" s="28" t="s">
        <v>14</v>
      </c>
    </row>
    <row r="5" spans="1:18" ht="22.5" x14ac:dyDescent="0.2">
      <c r="A5" s="25" t="s">
        <v>1</v>
      </c>
      <c r="B5" s="6" t="s">
        <v>29</v>
      </c>
      <c r="C5" s="6" t="s">
        <v>9</v>
      </c>
      <c r="D5" s="6" t="s">
        <v>10</v>
      </c>
      <c r="E5" s="6" t="s">
        <v>19</v>
      </c>
      <c r="F5" s="7" t="s">
        <v>21</v>
      </c>
      <c r="G5" s="7" t="s">
        <v>22</v>
      </c>
      <c r="H5" s="7" t="s">
        <v>2</v>
      </c>
      <c r="I5" s="7" t="s">
        <v>28</v>
      </c>
      <c r="J5" s="7" t="s">
        <v>27</v>
      </c>
      <c r="K5" s="7" t="s">
        <v>3</v>
      </c>
      <c r="L5" s="7" t="s">
        <v>11</v>
      </c>
      <c r="M5" s="7" t="s">
        <v>12</v>
      </c>
      <c r="N5" s="7" t="s">
        <v>13</v>
      </c>
      <c r="O5" s="7" t="s">
        <v>11</v>
      </c>
      <c r="P5" s="7" t="s">
        <v>12</v>
      </c>
      <c r="Q5" s="7" t="s">
        <v>13</v>
      </c>
      <c r="R5" s="29"/>
    </row>
    <row r="6" spans="1:18" ht="12" x14ac:dyDescent="0.2">
      <c r="A6" s="42" t="s">
        <v>30</v>
      </c>
      <c r="B6" s="43"/>
      <c r="C6" s="43"/>
      <c r="D6" s="43"/>
      <c r="E6" s="1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12" x14ac:dyDescent="0.2">
      <c r="A7" s="34" t="s">
        <v>15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17">
        <f>SUM(R8,R12)</f>
        <v>-3777.3764383561647</v>
      </c>
    </row>
    <row r="8" spans="1:18" ht="12" x14ac:dyDescent="0.2">
      <c r="A8" s="18" t="s">
        <v>5</v>
      </c>
      <c r="B8" s="18" t="s">
        <v>16</v>
      </c>
      <c r="C8" s="19">
        <v>32400</v>
      </c>
      <c r="D8" s="18" t="s">
        <v>17</v>
      </c>
      <c r="E8" s="20"/>
      <c r="F8" s="21"/>
      <c r="G8" s="21"/>
      <c r="H8" s="22"/>
      <c r="I8" s="22"/>
      <c r="J8" s="22"/>
      <c r="K8" s="22"/>
      <c r="L8" s="21"/>
      <c r="M8" s="21"/>
      <c r="N8" s="21"/>
      <c r="O8" s="21"/>
      <c r="P8" s="21"/>
      <c r="Q8" s="22">
        <f>SUM(Q9:Q11)</f>
        <v>-130.48767123287669</v>
      </c>
      <c r="R8" s="22">
        <f>N8+Q8</f>
        <v>-130.48767123287669</v>
      </c>
    </row>
    <row r="9" spans="1:18" x14ac:dyDescent="0.2">
      <c r="A9" s="31" t="s">
        <v>31</v>
      </c>
      <c r="B9" s="32"/>
      <c r="C9" s="32"/>
      <c r="D9" s="32"/>
      <c r="E9" s="8">
        <v>45796</v>
      </c>
      <c r="F9" s="8">
        <v>45796</v>
      </c>
      <c r="G9" s="8">
        <v>45803</v>
      </c>
      <c r="H9" s="9"/>
      <c r="I9" s="9"/>
      <c r="J9" s="9">
        <v>32400</v>
      </c>
      <c r="K9" s="9">
        <f>H9+J9-I9</f>
        <v>32400</v>
      </c>
      <c r="L9" s="10"/>
      <c r="M9" s="10"/>
      <c r="N9" s="10"/>
      <c r="O9" s="10">
        <f>G9-F9</f>
        <v>7</v>
      </c>
      <c r="P9" s="10">
        <f>K9*-1</f>
        <v>-32400</v>
      </c>
      <c r="Q9" s="9">
        <f>(O9*P9)/365*$B$2</f>
        <v>-130.48767123287669</v>
      </c>
      <c r="R9" s="10"/>
    </row>
    <row r="10" spans="1:18" x14ac:dyDescent="0.2">
      <c r="A10" s="31" t="s">
        <v>32</v>
      </c>
      <c r="B10" s="32"/>
      <c r="C10" s="32"/>
      <c r="D10" s="32"/>
      <c r="E10" s="8">
        <v>45803</v>
      </c>
      <c r="F10" s="8">
        <v>45803</v>
      </c>
      <c r="G10" s="8">
        <v>45803</v>
      </c>
      <c r="H10" s="9">
        <f>K9</f>
        <v>32400</v>
      </c>
      <c r="I10" s="9">
        <v>16200</v>
      </c>
      <c r="J10" s="9"/>
      <c r="K10" s="9">
        <f t="shared" ref="K10:K11" si="0">H10+J10-I10</f>
        <v>16200</v>
      </c>
      <c r="L10" s="10"/>
      <c r="M10" s="10"/>
      <c r="N10" s="10"/>
      <c r="O10" s="10">
        <f t="shared" ref="O10" si="1">G10-F10</f>
        <v>0</v>
      </c>
      <c r="P10" s="10">
        <f t="shared" ref="P10:P11" si="2">K10*-1</f>
        <v>-16200</v>
      </c>
      <c r="Q10" s="10">
        <f t="shared" ref="Q10:Q13" si="3">(O10*P10)/365*$B$2</f>
        <v>0</v>
      </c>
      <c r="R10" s="10"/>
    </row>
    <row r="11" spans="1:18" x14ac:dyDescent="0.2">
      <c r="A11" s="31" t="s">
        <v>33</v>
      </c>
      <c r="B11" s="32"/>
      <c r="C11" s="32"/>
      <c r="D11" s="32"/>
      <c r="E11" s="8">
        <v>45803</v>
      </c>
      <c r="F11" s="8">
        <v>45803</v>
      </c>
      <c r="G11" s="8">
        <v>45808</v>
      </c>
      <c r="H11" s="9">
        <f t="shared" ref="H11:H17" si="4">K10</f>
        <v>16200</v>
      </c>
      <c r="I11" s="9">
        <v>16200</v>
      </c>
      <c r="J11" s="9"/>
      <c r="K11" s="9">
        <f t="shared" si="0"/>
        <v>0</v>
      </c>
      <c r="L11" s="10"/>
      <c r="M11" s="10"/>
      <c r="N11" s="10"/>
      <c r="O11" s="10">
        <f>G11-F11 +1</f>
        <v>6</v>
      </c>
      <c r="P11" s="10">
        <f t="shared" si="2"/>
        <v>0</v>
      </c>
      <c r="Q11" s="10">
        <f t="shared" si="3"/>
        <v>0</v>
      </c>
      <c r="R11" s="10"/>
    </row>
    <row r="12" spans="1:18" ht="12" x14ac:dyDescent="0.2">
      <c r="A12" s="21" t="s">
        <v>4</v>
      </c>
      <c r="B12" s="18" t="s">
        <v>18</v>
      </c>
      <c r="C12" s="23">
        <v>3169320</v>
      </c>
      <c r="D12" s="18" t="s">
        <v>17</v>
      </c>
      <c r="E12" s="20"/>
      <c r="F12" s="21"/>
      <c r="G12" s="21"/>
      <c r="H12" s="22"/>
      <c r="I12" s="22"/>
      <c r="J12" s="22"/>
      <c r="K12" s="22"/>
      <c r="L12" s="21"/>
      <c r="M12" s="21"/>
      <c r="N12" s="21"/>
      <c r="O12" s="21"/>
      <c r="P12" s="21">
        <f t="shared" ref="P12" si="5">K12</f>
        <v>0</v>
      </c>
      <c r="Q12" s="22">
        <f>SUM(Q13)</f>
        <v>-3646.8887671232878</v>
      </c>
      <c r="R12" s="22">
        <f>N12+Q12</f>
        <v>-3646.8887671232878</v>
      </c>
    </row>
    <row r="13" spans="1:18" x14ac:dyDescent="0.2">
      <c r="A13" s="31" t="s">
        <v>34</v>
      </c>
      <c r="B13" s="32"/>
      <c r="C13" s="32"/>
      <c r="D13" s="32"/>
      <c r="E13" s="8">
        <v>45807</v>
      </c>
      <c r="F13" s="8">
        <v>45807</v>
      </c>
      <c r="G13" s="8">
        <v>45808</v>
      </c>
      <c r="H13" s="9">
        <f t="shared" si="4"/>
        <v>0</v>
      </c>
      <c r="I13" s="9"/>
      <c r="J13" s="9">
        <v>3169320</v>
      </c>
      <c r="K13" s="9">
        <f>H13+J13-I13</f>
        <v>3169320</v>
      </c>
      <c r="L13" s="10"/>
      <c r="M13" s="10"/>
      <c r="N13" s="10"/>
      <c r="O13" s="10">
        <f>G13-F13+1</f>
        <v>2</v>
      </c>
      <c r="P13" s="10">
        <f>K13*-1</f>
        <v>-3169320</v>
      </c>
      <c r="Q13" s="9">
        <f t="shared" si="3"/>
        <v>-3646.8887671232878</v>
      </c>
      <c r="R13" s="10"/>
    </row>
    <row r="14" spans="1:18" ht="12" x14ac:dyDescent="0.2">
      <c r="A14" s="34" t="s">
        <v>35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6"/>
      <c r="R14" s="17">
        <f>SUM(R15,R18,R22)</f>
        <v>35329.755577299416</v>
      </c>
    </row>
    <row r="15" spans="1:18" ht="12" x14ac:dyDescent="0.2">
      <c r="A15" s="18" t="s">
        <v>5</v>
      </c>
      <c r="B15" s="18" t="s">
        <v>23</v>
      </c>
      <c r="C15" s="19">
        <v>6000750</v>
      </c>
      <c r="D15" s="18" t="s">
        <v>17</v>
      </c>
      <c r="E15" s="20"/>
      <c r="F15" s="21"/>
      <c r="G15" s="21"/>
      <c r="H15" s="22"/>
      <c r="I15" s="22"/>
      <c r="J15" s="22"/>
      <c r="K15" s="22"/>
      <c r="L15" s="21"/>
      <c r="M15" s="21"/>
      <c r="N15" s="22">
        <f>SUM(N16:N17)</f>
        <v>35215.360273972605</v>
      </c>
      <c r="O15" s="21"/>
      <c r="P15" s="21"/>
      <c r="Q15" s="21"/>
      <c r="R15" s="22">
        <f>N15+Q15</f>
        <v>35215.360273972605</v>
      </c>
    </row>
    <row r="16" spans="1:18" x14ac:dyDescent="0.2">
      <c r="A16" s="31" t="s">
        <v>36</v>
      </c>
      <c r="B16" s="32"/>
      <c r="C16" s="32"/>
      <c r="D16" s="32"/>
      <c r="E16" s="8">
        <v>45798</v>
      </c>
      <c r="F16" s="8">
        <v>45798</v>
      </c>
      <c r="G16" s="8">
        <v>45799</v>
      </c>
      <c r="H16" s="9">
        <f t="shared" si="4"/>
        <v>0</v>
      </c>
      <c r="I16" s="9">
        <v>1200150</v>
      </c>
      <c r="J16" s="9"/>
      <c r="K16" s="9">
        <f t="shared" ref="K16:K23" si="6">H16+J16-I16</f>
        <v>-1200150</v>
      </c>
      <c r="L16" s="10">
        <f>G16-F16</f>
        <v>1</v>
      </c>
      <c r="M16" s="9">
        <f>K16*-1</f>
        <v>1200150</v>
      </c>
      <c r="N16" s="11">
        <f>(L16*M16)/365*$B$2</f>
        <v>690.49726027397264</v>
      </c>
      <c r="O16" s="10"/>
      <c r="P16" s="10"/>
      <c r="Q16" s="10"/>
      <c r="R16" s="10"/>
    </row>
    <row r="17" spans="1:19" x14ac:dyDescent="0.2">
      <c r="A17" s="31" t="s">
        <v>37</v>
      </c>
      <c r="B17" s="32"/>
      <c r="C17" s="32"/>
      <c r="D17" s="32"/>
      <c r="E17" s="8">
        <v>45799</v>
      </c>
      <c r="F17" s="8">
        <v>45799</v>
      </c>
      <c r="G17" s="8">
        <v>45808</v>
      </c>
      <c r="H17" s="9">
        <f t="shared" si="4"/>
        <v>-1200150</v>
      </c>
      <c r="I17" s="9">
        <v>4800600</v>
      </c>
      <c r="J17" s="9"/>
      <c r="K17" s="9">
        <f t="shared" si="6"/>
        <v>-6000750</v>
      </c>
      <c r="L17" s="10">
        <f>G17-F17+1</f>
        <v>10</v>
      </c>
      <c r="M17" s="9">
        <f>K17*-1</f>
        <v>6000750</v>
      </c>
      <c r="N17" s="11">
        <f>(L17*M17)/365*$B$2</f>
        <v>34524.863013698632</v>
      </c>
      <c r="O17" s="10"/>
      <c r="P17" s="10"/>
      <c r="Q17" s="10"/>
      <c r="R17" s="10"/>
    </row>
    <row r="18" spans="1:19" ht="12" x14ac:dyDescent="0.2">
      <c r="A18" s="18" t="s">
        <v>5</v>
      </c>
      <c r="B18" s="18" t="s">
        <v>25</v>
      </c>
      <c r="C18" s="19">
        <v>500000</v>
      </c>
      <c r="D18" s="18" t="s">
        <v>17</v>
      </c>
      <c r="E18" s="20"/>
      <c r="F18" s="21"/>
      <c r="G18" s="21"/>
      <c r="H18" s="22"/>
      <c r="I18" s="22"/>
      <c r="J18" s="22"/>
      <c r="K18" s="22"/>
      <c r="L18" s="21"/>
      <c r="M18" s="21"/>
      <c r="N18" s="22">
        <f>SUM(N19:N21)</f>
        <v>13.808219178082192</v>
      </c>
      <c r="O18" s="21"/>
      <c r="P18" s="21"/>
      <c r="Q18" s="22">
        <f>SUM(Q19:Q20)</f>
        <v>-1682.9745596868886</v>
      </c>
      <c r="R18" s="22">
        <f>N18+Q18</f>
        <v>-1669.1663405088063</v>
      </c>
    </row>
    <row r="19" spans="1:19" x14ac:dyDescent="0.2">
      <c r="A19" s="44" t="s">
        <v>42</v>
      </c>
      <c r="B19" s="45"/>
      <c r="C19" s="45"/>
      <c r="D19" s="45"/>
      <c r="E19" s="12"/>
      <c r="F19" s="13">
        <v>45778</v>
      </c>
      <c r="G19" s="8">
        <v>45799</v>
      </c>
      <c r="H19" s="10">
        <v>5000</v>
      </c>
      <c r="I19" s="10"/>
      <c r="J19" s="10"/>
      <c r="K19" s="9">
        <f t="shared" si="6"/>
        <v>5000</v>
      </c>
      <c r="L19" s="10"/>
      <c r="M19" s="10"/>
      <c r="N19" s="11"/>
      <c r="O19" s="10">
        <f>G19-F19</f>
        <v>21</v>
      </c>
      <c r="P19" s="10">
        <f>K19*-1</f>
        <v>-5000</v>
      </c>
      <c r="Q19" s="9">
        <f>(P19*O19)/(365*B2)</f>
        <v>-1369.8630136986303</v>
      </c>
      <c r="R19" s="10"/>
    </row>
    <row r="20" spans="1:19" x14ac:dyDescent="0.2">
      <c r="A20" s="31" t="s">
        <v>38</v>
      </c>
      <c r="B20" s="32"/>
      <c r="C20" s="32"/>
      <c r="D20" s="32"/>
      <c r="E20" s="8">
        <v>45799</v>
      </c>
      <c r="F20" s="8">
        <v>45799</v>
      </c>
      <c r="G20" s="8">
        <v>45803</v>
      </c>
      <c r="H20" s="9">
        <f>K19</f>
        <v>5000</v>
      </c>
      <c r="I20" s="10"/>
      <c r="J20" s="10">
        <v>1000</v>
      </c>
      <c r="K20" s="9">
        <f t="shared" si="6"/>
        <v>6000</v>
      </c>
      <c r="L20" s="10"/>
      <c r="M20" s="10"/>
      <c r="N20" s="11"/>
      <c r="O20" s="10">
        <f>G20-F20</f>
        <v>4</v>
      </c>
      <c r="P20" s="10">
        <f>K20*-1</f>
        <v>-6000</v>
      </c>
      <c r="Q20" s="9">
        <f>(P20*O20)/(365*$B$2)</f>
        <v>-313.11154598825834</v>
      </c>
      <c r="R20" s="10"/>
    </row>
    <row r="21" spans="1:19" x14ac:dyDescent="0.2">
      <c r="A21" s="31" t="s">
        <v>39</v>
      </c>
      <c r="B21" s="32"/>
      <c r="C21" s="32"/>
      <c r="D21" s="32"/>
      <c r="E21" s="8">
        <v>45803</v>
      </c>
      <c r="F21" s="8">
        <v>45803</v>
      </c>
      <c r="G21" s="8">
        <v>45808</v>
      </c>
      <c r="H21" s="9">
        <f>K20</f>
        <v>6000</v>
      </c>
      <c r="I21" s="14">
        <v>10000</v>
      </c>
      <c r="J21" s="10"/>
      <c r="K21" s="9">
        <f t="shared" si="6"/>
        <v>-4000</v>
      </c>
      <c r="L21" s="10">
        <f>G21-F21+1</f>
        <v>6</v>
      </c>
      <c r="M21" s="9">
        <f>K21*-1</f>
        <v>4000</v>
      </c>
      <c r="N21" s="11">
        <f t="shared" ref="N21" si="7">(L21*M21)/365*$B$2</f>
        <v>13.808219178082192</v>
      </c>
      <c r="O21" s="10"/>
      <c r="P21" s="10"/>
      <c r="Q21" s="10"/>
      <c r="R21" s="10"/>
    </row>
    <row r="22" spans="1:19" ht="12" x14ac:dyDescent="0.2">
      <c r="A22" s="18" t="s">
        <v>5</v>
      </c>
      <c r="B22" s="18" t="s">
        <v>26</v>
      </c>
      <c r="C22" s="19">
        <v>5456999</v>
      </c>
      <c r="D22" s="18" t="s">
        <v>17</v>
      </c>
      <c r="E22" s="20"/>
      <c r="F22" s="21"/>
      <c r="G22" s="21"/>
      <c r="H22" s="22"/>
      <c r="I22" s="22"/>
      <c r="J22" s="22"/>
      <c r="K22" s="22"/>
      <c r="L22" s="21"/>
      <c r="M22" s="21"/>
      <c r="N22" s="24">
        <f>SUM(N23)</f>
        <v>1783.5616438356162</v>
      </c>
      <c r="O22" s="21"/>
      <c r="P22" s="21"/>
      <c r="Q22" s="22">
        <f>SUM(Q23)</f>
        <v>0</v>
      </c>
      <c r="R22" s="22">
        <f>N22+Q22</f>
        <v>1783.5616438356162</v>
      </c>
    </row>
    <row r="23" spans="1:19" x14ac:dyDescent="0.2">
      <c r="A23" s="44" t="s">
        <v>42</v>
      </c>
      <c r="B23" s="45"/>
      <c r="C23" s="45"/>
      <c r="D23" s="45"/>
      <c r="E23" s="8"/>
      <c r="F23" s="13">
        <v>45778</v>
      </c>
      <c r="G23" s="8">
        <v>45808</v>
      </c>
      <c r="H23" s="15">
        <v>-100000</v>
      </c>
      <c r="I23" s="10"/>
      <c r="J23" s="10"/>
      <c r="K23" s="9">
        <f t="shared" si="6"/>
        <v>-100000</v>
      </c>
      <c r="L23" s="10">
        <f>G23-F23+1</f>
        <v>31</v>
      </c>
      <c r="M23" s="10">
        <f>K23*-1</f>
        <v>100000</v>
      </c>
      <c r="N23" s="11">
        <f>(L23*M23)/365*$B$2</f>
        <v>1783.5616438356162</v>
      </c>
      <c r="O23" s="10"/>
      <c r="P23" s="9"/>
      <c r="Q23" s="10"/>
      <c r="R23" s="10"/>
    </row>
    <row r="24" spans="1:19" ht="12" x14ac:dyDescent="0.2">
      <c r="A24" s="37" t="s">
        <v>40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9"/>
      <c r="N24" s="26">
        <f>SUM(N8,N12,N15,N18,N22)</f>
        <v>37012.730136986305</v>
      </c>
      <c r="O24" s="40"/>
      <c r="P24" s="41"/>
      <c r="Q24" s="26">
        <f>SUM(Q8,Q12,Q18,Q22,Q15)</f>
        <v>-5460.3509980430536</v>
      </c>
      <c r="R24" s="26">
        <f>SUM(R7,R14)</f>
        <v>31552.379138943252</v>
      </c>
    </row>
    <row r="25" spans="1:19" x14ac:dyDescent="0.2">
      <c r="K25" s="4"/>
      <c r="L25" s="4"/>
      <c r="M25" s="4"/>
      <c r="N25" s="5"/>
      <c r="O25" s="4"/>
      <c r="P25" s="4"/>
      <c r="Q25" s="4"/>
      <c r="R25" s="4"/>
      <c r="S25" s="4"/>
    </row>
    <row r="26" spans="1:19" x14ac:dyDescent="0.2"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"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">
      <c r="K28" s="4"/>
      <c r="L28" s="4"/>
      <c r="M28" s="4"/>
      <c r="N28" s="4"/>
      <c r="O28" s="4"/>
      <c r="P28" s="4"/>
      <c r="Q28" s="4"/>
      <c r="R28" s="4"/>
      <c r="S28" s="4"/>
    </row>
    <row r="29" spans="1:19" x14ac:dyDescent="0.2">
      <c r="K29" s="4"/>
      <c r="L29" s="4"/>
      <c r="M29" s="4"/>
      <c r="N29" s="4"/>
      <c r="O29" s="4"/>
      <c r="P29" s="4"/>
      <c r="Q29" s="4"/>
      <c r="R29" s="4"/>
    </row>
    <row r="30" spans="1:19" x14ac:dyDescent="0.2">
      <c r="K30" s="4"/>
      <c r="L30" s="4"/>
      <c r="M30" s="4"/>
      <c r="N30" s="4"/>
      <c r="O30" s="4"/>
      <c r="P30" s="4"/>
      <c r="Q30" s="4"/>
      <c r="R30" s="4"/>
    </row>
    <row r="31" spans="1:19" x14ac:dyDescent="0.2">
      <c r="K31" s="4"/>
      <c r="L31" s="4"/>
      <c r="M31" s="4"/>
      <c r="N31" s="4"/>
      <c r="O31" s="4"/>
      <c r="P31" s="4"/>
      <c r="Q31" s="4"/>
      <c r="R31" s="4"/>
    </row>
  </sheetData>
  <mergeCells count="21">
    <mergeCell ref="A14:Q14"/>
    <mergeCell ref="A24:M24"/>
    <mergeCell ref="O24:P24"/>
    <mergeCell ref="A6:D6"/>
    <mergeCell ref="A7:Q7"/>
    <mergeCell ref="R4:R5"/>
    <mergeCell ref="H4:K4"/>
    <mergeCell ref="A19:D19"/>
    <mergeCell ref="A21:D21"/>
    <mergeCell ref="A23:D23"/>
    <mergeCell ref="A9:D9"/>
    <mergeCell ref="F4:G4"/>
    <mergeCell ref="A4:E4"/>
    <mergeCell ref="L4:N4"/>
    <mergeCell ref="O4:Q4"/>
    <mergeCell ref="A20:D20"/>
    <mergeCell ref="A10:D10"/>
    <mergeCell ref="A11:D11"/>
    <mergeCell ref="A13:D13"/>
    <mergeCell ref="A16:D16"/>
    <mergeCell ref="A17:D17"/>
  </mergeCells>
  <pageMargins left="0.7" right="0.7" top="0.75" bottom="0.75" header="0.3" footer="0.3"/>
  <pageSetup paperSize="9" orientation="portrait" r:id="rId1"/>
  <ignoredErrors>
    <ignoredError sqref="Q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Мельницкая Диана Дмитриевна - 1109</cp:lastModifiedBy>
  <dcterms:modified xsi:type="dcterms:W3CDTF">2025-09-23T04:56:54Z</dcterms:modified>
</cp:coreProperties>
</file>